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dministrator\Desktop\"/>
    </mc:Choice>
  </mc:AlternateContent>
  <xr:revisionPtr revIDLastSave="0" documentId="8_{27113B71-93EA-434F-BC4C-DE03B749BF6F}" xr6:coauthVersionLast="47" xr6:coauthVersionMax="47" xr10:uidLastSave="{00000000-0000-0000-0000-000000000000}"/>
  <bookViews>
    <workbookView xWindow="-108" yWindow="-108" windowWidth="23256" windowHeight="12456" activeTab="8" xr2:uid="{00000000-000D-0000-FFFF-FFFF00000000}"/>
  </bookViews>
  <sheets>
    <sheet name="PL 1" sheetId="1" r:id="rId1"/>
    <sheet name="PL2" sheetId="2" r:id="rId2"/>
    <sheet name="PL3" sheetId="3" r:id="rId3"/>
    <sheet name="PL4" sheetId="4" r:id="rId4"/>
    <sheet name="PL5" sheetId="5" r:id="rId5"/>
    <sheet name="PL6" sheetId="6" r:id="rId6"/>
    <sheet name="PL7" sheetId="7" r:id="rId7"/>
    <sheet name="PL8" sheetId="8" r:id="rId8"/>
    <sheet name="PL9" sheetId="9" r:id="rId9"/>
    <sheet name="PL10" sheetId="10" r:id="rId10"/>
    <sheet name="PL11" sheetId="11" r:id="rId11"/>
    <sheet name="PL12" sheetId="12" r:id="rId12"/>
  </sheets>
  <externalReferences>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2" l="1"/>
  <c r="C25" i="12"/>
  <c r="C23" i="12" s="1"/>
  <c r="D24" i="12"/>
  <c r="C24" i="12"/>
  <c r="D22" i="12"/>
  <c r="E21" i="12"/>
  <c r="C20" i="12"/>
  <c r="D18" i="12"/>
  <c r="D17" i="12"/>
  <c r="D16" i="12"/>
  <c r="C16" i="12"/>
  <c r="D15" i="12"/>
  <c r="C15" i="12"/>
  <c r="C14" i="12"/>
  <c r="D13" i="12"/>
  <c r="C13" i="12"/>
  <c r="D8" i="12"/>
  <c r="A6" i="12"/>
  <c r="A2" i="12"/>
  <c r="A1" i="12"/>
  <c r="E44" i="11"/>
  <c r="E43" i="11"/>
  <c r="E42" i="11"/>
  <c r="D41" i="11"/>
  <c r="C41" i="11"/>
  <c r="E40" i="11"/>
  <c r="E39" i="11"/>
  <c r="D38" i="11"/>
  <c r="C38" i="11"/>
  <c r="D36" i="11"/>
  <c r="E36" i="11" s="1"/>
  <c r="D35" i="11"/>
  <c r="E35" i="11" s="1"/>
  <c r="E34" i="11"/>
  <c r="D32" i="11"/>
  <c r="C32" i="11"/>
  <c r="C24" i="11" s="1"/>
  <c r="E31" i="11"/>
  <c r="D30" i="11"/>
  <c r="F30" i="11" s="1"/>
  <c r="E29" i="11"/>
  <c r="E28" i="11"/>
  <c r="F27" i="11"/>
  <c r="E27" i="11"/>
  <c r="F26" i="11"/>
  <c r="E26" i="11"/>
  <c r="D25" i="11"/>
  <c r="C25" i="11"/>
  <c r="E23" i="11"/>
  <c r="D21" i="11"/>
  <c r="E21" i="11" s="1"/>
  <c r="D20" i="11"/>
  <c r="E20" i="11" s="1"/>
  <c r="D18" i="11"/>
  <c r="F18" i="11" s="1"/>
  <c r="D17" i="11"/>
  <c r="F17" i="11" s="1"/>
  <c r="C16" i="11"/>
  <c r="D13" i="11"/>
  <c r="C13" i="11"/>
  <c r="C12" i="11" s="1"/>
  <c r="A6" i="11"/>
  <c r="A2" i="11"/>
  <c r="A1" i="11"/>
  <c r="M25" i="10"/>
  <c r="J25" i="10"/>
  <c r="Q25" i="10" s="1"/>
  <c r="F25" i="10"/>
  <c r="N24" i="10"/>
  <c r="M24" i="10" s="1"/>
  <c r="J24" i="10"/>
  <c r="H24" i="10"/>
  <c r="F24" i="10" s="1"/>
  <c r="N23" i="10"/>
  <c r="M23" i="10" s="1"/>
  <c r="J23" i="10"/>
  <c r="H23" i="10"/>
  <c r="F23" i="10" s="1"/>
  <c r="M22" i="10"/>
  <c r="J22" i="10"/>
  <c r="I22" i="10" s="1"/>
  <c r="H22" i="10"/>
  <c r="F22" i="10" s="1"/>
  <c r="M21" i="10"/>
  <c r="J21" i="10"/>
  <c r="I21" i="10" s="1"/>
  <c r="M20" i="10"/>
  <c r="J20" i="10"/>
  <c r="M19" i="10"/>
  <c r="J19" i="10"/>
  <c r="M18" i="10"/>
  <c r="J18" i="10"/>
  <c r="I18" i="10"/>
  <c r="O17" i="10"/>
  <c r="N17" i="10"/>
  <c r="L17" i="10"/>
  <c r="K17" i="10"/>
  <c r="G17" i="10"/>
  <c r="E17" i="10"/>
  <c r="E14" i="10" s="1"/>
  <c r="E13" i="10" s="1"/>
  <c r="E11" i="10" s="1"/>
  <c r="D17" i="10"/>
  <c r="C17" i="10"/>
  <c r="C14" i="10" s="1"/>
  <c r="C13" i="10" s="1"/>
  <c r="C11" i="10" s="1"/>
  <c r="M16" i="10"/>
  <c r="J16" i="10"/>
  <c r="I16" i="10"/>
  <c r="M15" i="10"/>
  <c r="J15" i="10"/>
  <c r="O14" i="10"/>
  <c r="N14" i="10"/>
  <c r="L14" i="10"/>
  <c r="L12" i="10" s="1"/>
  <c r="L11" i="10" s="1"/>
  <c r="K14" i="10"/>
  <c r="K12" i="10" s="1"/>
  <c r="K11" i="10" s="1"/>
  <c r="G14" i="10"/>
  <c r="G12" i="10" s="1"/>
  <c r="G11" i="10" s="1"/>
  <c r="D14" i="10"/>
  <c r="D13" i="10" s="1"/>
  <c r="D11" i="10" s="1"/>
  <c r="A5" i="10"/>
  <c r="A2" i="10"/>
  <c r="A1" i="10"/>
  <c r="H11" i="9"/>
  <c r="G11" i="9"/>
  <c r="F11" i="9"/>
  <c r="E11" i="9"/>
  <c r="D11" i="9"/>
  <c r="C11" i="9" s="1"/>
  <c r="A5" i="9"/>
  <c r="A2" i="9"/>
  <c r="A1" i="9"/>
  <c r="S12" i="8"/>
  <c r="R12" i="8"/>
  <c r="Q12" i="8"/>
  <c r="L12" i="8"/>
  <c r="I12" i="8"/>
  <c r="G12" i="8"/>
  <c r="F12" i="8"/>
  <c r="E12" i="8"/>
  <c r="D12" i="8"/>
  <c r="C12" i="8"/>
  <c r="A4" i="8"/>
  <c r="A2" i="8"/>
  <c r="A1" i="8"/>
  <c r="I83" i="7"/>
  <c r="H83" i="7" s="1"/>
  <c r="I82" i="7"/>
  <c r="H82" i="7" s="1"/>
  <c r="K81" i="7"/>
  <c r="I81" i="7" s="1"/>
  <c r="H81" i="7" s="1"/>
  <c r="I80" i="7"/>
  <c r="H80" i="7" s="1"/>
  <c r="I79" i="7"/>
  <c r="H79" i="7" s="1"/>
  <c r="K78" i="7"/>
  <c r="I78" i="7" s="1"/>
  <c r="H78" i="7" s="1"/>
  <c r="I77" i="7"/>
  <c r="H77" i="7" s="1"/>
  <c r="I76" i="7"/>
  <c r="H76" i="7" s="1"/>
  <c r="I75" i="7"/>
  <c r="C75" i="7"/>
  <c r="H73" i="7"/>
  <c r="H72" i="7"/>
  <c r="H71" i="7"/>
  <c r="C70" i="7"/>
  <c r="H70" i="7" s="1"/>
  <c r="I69" i="7"/>
  <c r="H69" i="7" s="1"/>
  <c r="I68" i="7"/>
  <c r="H68" i="7" s="1"/>
  <c r="I67" i="7"/>
  <c r="H67" i="7" s="1"/>
  <c r="I66" i="7"/>
  <c r="H66" i="7" s="1"/>
  <c r="I65" i="7"/>
  <c r="H65" i="7" s="1"/>
  <c r="I64" i="7"/>
  <c r="H64" i="7" s="1"/>
  <c r="I63" i="7"/>
  <c r="H63" i="7" s="1"/>
  <c r="H62" i="7"/>
  <c r="H61" i="7"/>
  <c r="I60" i="7"/>
  <c r="H60" i="7" s="1"/>
  <c r="I59" i="7"/>
  <c r="H59" i="7" s="1"/>
  <c r="I58" i="7"/>
  <c r="H58" i="7" s="1"/>
  <c r="I57" i="7"/>
  <c r="H57" i="7" s="1"/>
  <c r="I56" i="7"/>
  <c r="H56" i="7" s="1"/>
  <c r="I55" i="7"/>
  <c r="H55" i="7" s="1"/>
  <c r="I54" i="7"/>
  <c r="H54" i="7" s="1"/>
  <c r="I53" i="7"/>
  <c r="H53" i="7" s="1"/>
  <c r="I52" i="7"/>
  <c r="H52" i="7" s="1"/>
  <c r="I51" i="7"/>
  <c r="H51" i="7" s="1"/>
  <c r="I50" i="7"/>
  <c r="H50" i="7" s="1"/>
  <c r="I49" i="7"/>
  <c r="H49" i="7" s="1"/>
  <c r="K48" i="7"/>
  <c r="I48" i="7" s="1"/>
  <c r="C48" i="7"/>
  <c r="I47" i="7"/>
  <c r="H47" i="7" s="1"/>
  <c r="I46" i="7"/>
  <c r="H46" i="7" s="1"/>
  <c r="I45" i="7"/>
  <c r="H45" i="7" s="1"/>
  <c r="I44" i="7"/>
  <c r="H44" i="7" s="1"/>
  <c r="I43" i="7"/>
  <c r="H43" i="7" s="1"/>
  <c r="I42" i="7"/>
  <c r="H42" i="7" s="1"/>
  <c r="I41" i="7"/>
  <c r="H41" i="7"/>
  <c r="I40" i="7"/>
  <c r="C40" i="7"/>
  <c r="H40" i="7" s="1"/>
  <c r="I39" i="7"/>
  <c r="C39" i="7"/>
  <c r="I38" i="7"/>
  <c r="C38" i="7"/>
  <c r="K37" i="7"/>
  <c r="I37" i="7" s="1"/>
  <c r="C37" i="7"/>
  <c r="I36" i="7"/>
  <c r="C36" i="7"/>
  <c r="I35" i="7"/>
  <c r="C35" i="7"/>
  <c r="I34" i="7"/>
  <c r="C34" i="7"/>
  <c r="H34" i="7" s="1"/>
  <c r="I33" i="7"/>
  <c r="C33" i="7"/>
  <c r="I32" i="7"/>
  <c r="C32" i="7"/>
  <c r="I31" i="7"/>
  <c r="C31" i="7"/>
  <c r="H31" i="7" s="1"/>
  <c r="I30" i="7"/>
  <c r="H30" i="7" s="1"/>
  <c r="C30" i="7"/>
  <c r="I29" i="7"/>
  <c r="C29" i="7"/>
  <c r="I28" i="7"/>
  <c r="C28" i="7"/>
  <c r="I27" i="7"/>
  <c r="C27" i="7"/>
  <c r="I26" i="7"/>
  <c r="C26" i="7"/>
  <c r="I25" i="7"/>
  <c r="C25" i="7"/>
  <c r="I24" i="7"/>
  <c r="C24" i="7"/>
  <c r="I23" i="7"/>
  <c r="C23" i="7"/>
  <c r="H23" i="7" s="1"/>
  <c r="I22" i="7"/>
  <c r="H22" i="7"/>
  <c r="C22" i="7"/>
  <c r="I21" i="7"/>
  <c r="C21" i="7"/>
  <c r="I20" i="7"/>
  <c r="C20" i="7"/>
  <c r="H20" i="7" s="1"/>
  <c r="I19" i="7"/>
  <c r="C19" i="7"/>
  <c r="I18" i="7"/>
  <c r="C18" i="7"/>
  <c r="H18" i="7" s="1"/>
  <c r="I17" i="7"/>
  <c r="C17" i="7"/>
  <c r="K16" i="7"/>
  <c r="I16" i="7" s="1"/>
  <c r="C16" i="7"/>
  <c r="I15" i="7"/>
  <c r="C15" i="7"/>
  <c r="I14" i="7"/>
  <c r="C14" i="7"/>
  <c r="H14" i="7" s="1"/>
  <c r="I13" i="7"/>
  <c r="C13" i="7"/>
  <c r="K12" i="7"/>
  <c r="I12" i="7" s="1"/>
  <c r="C12" i="7"/>
  <c r="J11" i="7"/>
  <c r="G11" i="7"/>
  <c r="F11" i="7"/>
  <c r="E11" i="7"/>
  <c r="D11" i="7"/>
  <c r="A5" i="7"/>
  <c r="A2" i="7"/>
  <c r="A1" i="7"/>
  <c r="H92" i="6"/>
  <c r="F92" i="6"/>
  <c r="C92" i="6"/>
  <c r="L91" i="6"/>
  <c r="L13" i="6" s="1"/>
  <c r="I91" i="6"/>
  <c r="C91" i="6"/>
  <c r="I90" i="6"/>
  <c r="F90" i="6"/>
  <c r="C90" i="6"/>
  <c r="I89" i="6"/>
  <c r="F89" i="6" s="1"/>
  <c r="C89" i="6"/>
  <c r="I88" i="6"/>
  <c r="H88" i="6"/>
  <c r="F88" i="6"/>
  <c r="M88" i="6" s="1"/>
  <c r="C88" i="6"/>
  <c r="G87" i="6"/>
  <c r="F87" i="6" s="1"/>
  <c r="C87" i="6"/>
  <c r="L86" i="6"/>
  <c r="I86" i="6"/>
  <c r="H86" i="6"/>
  <c r="F86" i="6"/>
  <c r="E86" i="6"/>
  <c r="C86" i="6" s="1"/>
  <c r="L85" i="6"/>
  <c r="I85" i="6"/>
  <c r="H85" i="6"/>
  <c r="O85" i="6" s="1"/>
  <c r="E85" i="6"/>
  <c r="C85" i="6" s="1"/>
  <c r="L84" i="6"/>
  <c r="I84" i="6"/>
  <c r="H84" i="6"/>
  <c r="F84" i="6"/>
  <c r="E84" i="6"/>
  <c r="C84" i="6" s="1"/>
  <c r="L83" i="6"/>
  <c r="I83" i="6"/>
  <c r="H83" i="6"/>
  <c r="O83" i="6" s="1"/>
  <c r="E83" i="6"/>
  <c r="C83" i="6" s="1"/>
  <c r="L82" i="6"/>
  <c r="I82" i="6"/>
  <c r="H82" i="6"/>
  <c r="F82" i="6"/>
  <c r="E82" i="6"/>
  <c r="C82" i="6" s="1"/>
  <c r="L81" i="6"/>
  <c r="I81" i="6"/>
  <c r="H81" i="6"/>
  <c r="O81" i="6" s="1"/>
  <c r="E81" i="6"/>
  <c r="C81" i="6" s="1"/>
  <c r="L80" i="6"/>
  <c r="I80" i="6"/>
  <c r="H80" i="6"/>
  <c r="F80" i="6"/>
  <c r="E80" i="6"/>
  <c r="C80" i="6" s="1"/>
  <c r="L79" i="6"/>
  <c r="I79" i="6"/>
  <c r="H79" i="6"/>
  <c r="O79" i="6" s="1"/>
  <c r="E79" i="6"/>
  <c r="C79" i="6" s="1"/>
  <c r="L78" i="6"/>
  <c r="I78" i="6"/>
  <c r="H78" i="6"/>
  <c r="F78" i="6"/>
  <c r="E78" i="6"/>
  <c r="C78" i="6" s="1"/>
  <c r="L77" i="6"/>
  <c r="I77" i="6"/>
  <c r="H77" i="6"/>
  <c r="O77" i="6" s="1"/>
  <c r="E77" i="6"/>
  <c r="C77" i="6" s="1"/>
  <c r="L76" i="6"/>
  <c r="I76" i="6"/>
  <c r="H76" i="6"/>
  <c r="F76" i="6"/>
  <c r="E76" i="6"/>
  <c r="C76" i="6" s="1"/>
  <c r="L75" i="6"/>
  <c r="I75" i="6"/>
  <c r="H75" i="6"/>
  <c r="O75" i="6" s="1"/>
  <c r="E75" i="6"/>
  <c r="C75" i="6" s="1"/>
  <c r="L74" i="6"/>
  <c r="I74" i="6"/>
  <c r="H74" i="6"/>
  <c r="F74" i="6"/>
  <c r="E74" i="6"/>
  <c r="C74" i="6" s="1"/>
  <c r="L73" i="6"/>
  <c r="I73" i="6"/>
  <c r="H73" i="6"/>
  <c r="O73" i="6" s="1"/>
  <c r="E73" i="6"/>
  <c r="C73" i="6" s="1"/>
  <c r="L72" i="6"/>
  <c r="I72" i="6"/>
  <c r="H72" i="6"/>
  <c r="F72" i="6"/>
  <c r="E72" i="6"/>
  <c r="C72" i="6" s="1"/>
  <c r="L71" i="6"/>
  <c r="I71" i="6"/>
  <c r="H71" i="6"/>
  <c r="O71" i="6" s="1"/>
  <c r="E71" i="6"/>
  <c r="C71" i="6" s="1"/>
  <c r="L70" i="6"/>
  <c r="I70" i="6"/>
  <c r="H70" i="6"/>
  <c r="F70" i="6"/>
  <c r="E70" i="6"/>
  <c r="C70" i="6" s="1"/>
  <c r="L69" i="6"/>
  <c r="I69" i="6"/>
  <c r="H69" i="6"/>
  <c r="O69" i="6" s="1"/>
  <c r="E69" i="6"/>
  <c r="C69" i="6" s="1"/>
  <c r="L68" i="6"/>
  <c r="I68" i="6"/>
  <c r="H68" i="6"/>
  <c r="F68" i="6"/>
  <c r="E68" i="6"/>
  <c r="C68" i="6" s="1"/>
  <c r="L67" i="6"/>
  <c r="I67" i="6"/>
  <c r="H67" i="6"/>
  <c r="O67" i="6" s="1"/>
  <c r="E67" i="6"/>
  <c r="C67" i="6" s="1"/>
  <c r="L66" i="6"/>
  <c r="I66" i="6"/>
  <c r="H66" i="6"/>
  <c r="F66" i="6"/>
  <c r="E66" i="6"/>
  <c r="C66" i="6" s="1"/>
  <c r="L65" i="6"/>
  <c r="I65" i="6"/>
  <c r="H65" i="6"/>
  <c r="O65" i="6" s="1"/>
  <c r="E65" i="6"/>
  <c r="C65" i="6" s="1"/>
  <c r="L64" i="6"/>
  <c r="I64" i="6"/>
  <c r="H64" i="6"/>
  <c r="F64" i="6"/>
  <c r="E64" i="6"/>
  <c r="C64" i="6" s="1"/>
  <c r="L63" i="6"/>
  <c r="I63" i="6"/>
  <c r="H63" i="6"/>
  <c r="O63" i="6" s="1"/>
  <c r="E63" i="6"/>
  <c r="C63" i="6" s="1"/>
  <c r="L62" i="6"/>
  <c r="I62" i="6"/>
  <c r="H62" i="6"/>
  <c r="F62" i="6"/>
  <c r="E62" i="6"/>
  <c r="C62" i="6" s="1"/>
  <c r="L61" i="6"/>
  <c r="I61" i="6"/>
  <c r="H61" i="6"/>
  <c r="O61" i="6" s="1"/>
  <c r="E61" i="6"/>
  <c r="C61" i="6" s="1"/>
  <c r="L60" i="6"/>
  <c r="I60" i="6"/>
  <c r="H60" i="6"/>
  <c r="F60" i="6"/>
  <c r="E60" i="6"/>
  <c r="C60" i="6" s="1"/>
  <c r="L59" i="6"/>
  <c r="I59" i="6"/>
  <c r="H59" i="6"/>
  <c r="O59" i="6" s="1"/>
  <c r="E59" i="6"/>
  <c r="C59" i="6" s="1"/>
  <c r="L58" i="6"/>
  <c r="I58" i="6"/>
  <c r="H58" i="6"/>
  <c r="F58" i="6"/>
  <c r="E58" i="6"/>
  <c r="C58" i="6" s="1"/>
  <c r="L57" i="6"/>
  <c r="I57" i="6"/>
  <c r="H57" i="6"/>
  <c r="O57" i="6" s="1"/>
  <c r="E57" i="6"/>
  <c r="C57" i="6" s="1"/>
  <c r="L56" i="6"/>
  <c r="I56" i="6"/>
  <c r="H56" i="6"/>
  <c r="F56" i="6"/>
  <c r="E56" i="6"/>
  <c r="C56" i="6" s="1"/>
  <c r="L55" i="6"/>
  <c r="I55" i="6"/>
  <c r="H55" i="6"/>
  <c r="O55" i="6" s="1"/>
  <c r="E55" i="6"/>
  <c r="C55" i="6" s="1"/>
  <c r="L54" i="6"/>
  <c r="I54" i="6"/>
  <c r="H54" i="6"/>
  <c r="F54" i="6"/>
  <c r="E54" i="6"/>
  <c r="C54" i="6" s="1"/>
  <c r="L53" i="6"/>
  <c r="I53" i="6"/>
  <c r="H53" i="6"/>
  <c r="O53" i="6" s="1"/>
  <c r="E53" i="6"/>
  <c r="C53" i="6" s="1"/>
  <c r="L52" i="6"/>
  <c r="I52" i="6"/>
  <c r="H52" i="6"/>
  <c r="F52" i="6"/>
  <c r="E52" i="6"/>
  <c r="C52" i="6" s="1"/>
  <c r="L51" i="6"/>
  <c r="I51" i="6"/>
  <c r="H51" i="6"/>
  <c r="O51" i="6" s="1"/>
  <c r="E51" i="6"/>
  <c r="C51" i="6" s="1"/>
  <c r="L50" i="6"/>
  <c r="I50" i="6"/>
  <c r="H50" i="6"/>
  <c r="F50" i="6"/>
  <c r="E50" i="6"/>
  <c r="C50" i="6" s="1"/>
  <c r="L49" i="6"/>
  <c r="I49" i="6"/>
  <c r="H49" i="6"/>
  <c r="O49" i="6" s="1"/>
  <c r="E49" i="6"/>
  <c r="C49" i="6" s="1"/>
  <c r="L48" i="6"/>
  <c r="H48" i="6"/>
  <c r="E48" i="6"/>
  <c r="C48" i="6" s="1"/>
  <c r="L47" i="6"/>
  <c r="I47" i="6"/>
  <c r="H47" i="6"/>
  <c r="E47" i="6"/>
  <c r="C47" i="6" s="1"/>
  <c r="L46" i="6"/>
  <c r="I46" i="6"/>
  <c r="H46" i="6"/>
  <c r="E46" i="6"/>
  <c r="C46" i="6" s="1"/>
  <c r="L45" i="6"/>
  <c r="I45" i="6"/>
  <c r="H45" i="6"/>
  <c r="F45" i="6" s="1"/>
  <c r="E45" i="6"/>
  <c r="C45" i="6" s="1"/>
  <c r="L44" i="6"/>
  <c r="I44" i="6"/>
  <c r="H44" i="6"/>
  <c r="E44" i="6"/>
  <c r="C44" i="6" s="1"/>
  <c r="L43" i="6"/>
  <c r="I43" i="6"/>
  <c r="H43" i="6"/>
  <c r="E43" i="6"/>
  <c r="C43" i="6" s="1"/>
  <c r="L42" i="6"/>
  <c r="I42" i="6"/>
  <c r="H42" i="6"/>
  <c r="F42" i="6" s="1"/>
  <c r="E42" i="6"/>
  <c r="C42" i="6" s="1"/>
  <c r="L41" i="6"/>
  <c r="I41" i="6"/>
  <c r="H41" i="6"/>
  <c r="E41" i="6"/>
  <c r="C41" i="6" s="1"/>
  <c r="L40" i="6"/>
  <c r="I40" i="6"/>
  <c r="H40" i="6"/>
  <c r="E40" i="6"/>
  <c r="C40" i="6" s="1"/>
  <c r="L39" i="6"/>
  <c r="I39" i="6"/>
  <c r="H39" i="6"/>
  <c r="F39" i="6" s="1"/>
  <c r="E39" i="6"/>
  <c r="C39" i="6" s="1"/>
  <c r="L38" i="6"/>
  <c r="I38" i="6"/>
  <c r="H38" i="6"/>
  <c r="E38" i="6"/>
  <c r="C38" i="6" s="1"/>
  <c r="L37" i="6"/>
  <c r="I37" i="6"/>
  <c r="H37" i="6"/>
  <c r="E37" i="6"/>
  <c r="C37" i="6" s="1"/>
  <c r="L36" i="6"/>
  <c r="I36" i="6"/>
  <c r="H36" i="6"/>
  <c r="F36" i="6" s="1"/>
  <c r="E36" i="6"/>
  <c r="C36" i="6" s="1"/>
  <c r="L35" i="6"/>
  <c r="I35" i="6"/>
  <c r="H35" i="6"/>
  <c r="E35" i="6"/>
  <c r="C35" i="6" s="1"/>
  <c r="L34" i="6"/>
  <c r="I34" i="6"/>
  <c r="H34" i="6"/>
  <c r="E34" i="6"/>
  <c r="C34" i="6" s="1"/>
  <c r="L33" i="6"/>
  <c r="I33" i="6"/>
  <c r="H33" i="6"/>
  <c r="E33" i="6"/>
  <c r="C33" i="6" s="1"/>
  <c r="L32" i="6"/>
  <c r="I32" i="6"/>
  <c r="H32" i="6"/>
  <c r="E32" i="6"/>
  <c r="C32" i="6" s="1"/>
  <c r="L31" i="6"/>
  <c r="I31" i="6"/>
  <c r="H31" i="6"/>
  <c r="E31" i="6"/>
  <c r="C31" i="6" s="1"/>
  <c r="L30" i="6"/>
  <c r="I30" i="6"/>
  <c r="H30" i="6"/>
  <c r="E30" i="6"/>
  <c r="C30" i="6" s="1"/>
  <c r="L29" i="6"/>
  <c r="I29" i="6"/>
  <c r="H29" i="6"/>
  <c r="E29" i="6"/>
  <c r="C29" i="6" s="1"/>
  <c r="L28" i="6"/>
  <c r="I28" i="6"/>
  <c r="H28" i="6"/>
  <c r="E28" i="6"/>
  <c r="C28" i="6" s="1"/>
  <c r="L27" i="6"/>
  <c r="I27" i="6"/>
  <c r="H27" i="6"/>
  <c r="E27" i="6"/>
  <c r="C27" i="6" s="1"/>
  <c r="L26" i="6"/>
  <c r="I26" i="6"/>
  <c r="H26" i="6"/>
  <c r="E26" i="6"/>
  <c r="C26" i="6" s="1"/>
  <c r="L25" i="6"/>
  <c r="I25" i="6"/>
  <c r="H25" i="6"/>
  <c r="E25" i="6"/>
  <c r="C25" i="6" s="1"/>
  <c r="L24" i="6"/>
  <c r="I24" i="6"/>
  <c r="H24" i="6"/>
  <c r="E24" i="6"/>
  <c r="C24" i="6" s="1"/>
  <c r="L23" i="6"/>
  <c r="I23" i="6"/>
  <c r="H23" i="6"/>
  <c r="E23" i="6"/>
  <c r="C23" i="6" s="1"/>
  <c r="L22" i="6"/>
  <c r="I22" i="6"/>
  <c r="H22" i="6"/>
  <c r="E22" i="6"/>
  <c r="C22" i="6" s="1"/>
  <c r="L21" i="6"/>
  <c r="I21" i="6"/>
  <c r="H21" i="6"/>
  <c r="E21" i="6"/>
  <c r="C21" i="6" s="1"/>
  <c r="L20" i="6"/>
  <c r="I20" i="6"/>
  <c r="H20" i="6"/>
  <c r="E20" i="6"/>
  <c r="C20" i="6" s="1"/>
  <c r="L19" i="6"/>
  <c r="I19" i="6"/>
  <c r="H19" i="6"/>
  <c r="E19" i="6"/>
  <c r="C19" i="6" s="1"/>
  <c r="L18" i="6"/>
  <c r="I18" i="6"/>
  <c r="H18" i="6"/>
  <c r="E18" i="6"/>
  <c r="C18" i="6" s="1"/>
  <c r="L17" i="6"/>
  <c r="I17" i="6"/>
  <c r="H17" i="6"/>
  <c r="E17" i="6"/>
  <c r="C17" i="6" s="1"/>
  <c r="L16" i="6"/>
  <c r="I16" i="6"/>
  <c r="H16" i="6"/>
  <c r="E16" i="6"/>
  <c r="C16" i="6" s="1"/>
  <c r="L15" i="6"/>
  <c r="I15" i="6"/>
  <c r="I14" i="6" s="1"/>
  <c r="I13" i="6" s="1"/>
  <c r="H15" i="6"/>
  <c r="E15" i="6"/>
  <c r="C15" i="6" s="1"/>
  <c r="K14" i="6"/>
  <c r="K13" i="6" s="1"/>
  <c r="J14" i="6"/>
  <c r="J13" i="6" s="1"/>
  <c r="G14" i="6"/>
  <c r="D14" i="6"/>
  <c r="G13" i="6"/>
  <c r="D13" i="6"/>
  <c r="J12" i="6"/>
  <c r="K12" i="6" s="1"/>
  <c r="D12" i="6"/>
  <c r="E12" i="6" s="1"/>
  <c r="F12" i="6" s="1"/>
  <c r="G12" i="6" s="1"/>
  <c r="H12" i="6" s="1"/>
  <c r="A4" i="6"/>
  <c r="A2" i="6"/>
  <c r="A1" i="6"/>
  <c r="H37" i="5"/>
  <c r="F37" i="5" s="1"/>
  <c r="C37" i="5"/>
  <c r="H36" i="5"/>
  <c r="F36" i="5"/>
  <c r="E36" i="5"/>
  <c r="C36" i="5"/>
  <c r="F35" i="5"/>
  <c r="C35" i="5"/>
  <c r="F34" i="5"/>
  <c r="C34" i="5"/>
  <c r="F33" i="5"/>
  <c r="C33" i="5"/>
  <c r="F32" i="5"/>
  <c r="C32" i="5"/>
  <c r="H31" i="5"/>
  <c r="F31" i="5"/>
  <c r="E31" i="5"/>
  <c r="C31" i="5"/>
  <c r="F30" i="5"/>
  <c r="C30" i="5"/>
  <c r="H29" i="5"/>
  <c r="F29" i="5" s="1"/>
  <c r="E29" i="5"/>
  <c r="C29" i="5" s="1"/>
  <c r="F28" i="5"/>
  <c r="C28" i="5"/>
  <c r="F27" i="5"/>
  <c r="C27" i="5"/>
  <c r="F26" i="5"/>
  <c r="C26" i="5"/>
  <c r="F25" i="5"/>
  <c r="C25" i="5"/>
  <c r="F24" i="5"/>
  <c r="C24" i="5"/>
  <c r="H23" i="5"/>
  <c r="K23" i="5" s="1"/>
  <c r="E23" i="5"/>
  <c r="C23" i="5" s="1"/>
  <c r="F22" i="5"/>
  <c r="C22" i="5"/>
  <c r="F21" i="5"/>
  <c r="C21" i="5"/>
  <c r="F20" i="5"/>
  <c r="C20" i="5"/>
  <c r="F19" i="5"/>
  <c r="C19" i="5"/>
  <c r="F18" i="5"/>
  <c r="C18" i="5"/>
  <c r="F17" i="5"/>
  <c r="C17" i="5"/>
  <c r="F16" i="5"/>
  <c r="C16" i="5"/>
  <c r="F15" i="5"/>
  <c r="C15" i="5"/>
  <c r="H14" i="5"/>
  <c r="E14" i="5"/>
  <c r="C14" i="5"/>
  <c r="C13" i="5" s="1"/>
  <c r="G13" i="5"/>
  <c r="G12" i="5" s="1"/>
  <c r="E13" i="5"/>
  <c r="E12" i="5" s="1"/>
  <c r="E11" i="5" s="1"/>
  <c r="D13" i="5"/>
  <c r="D12" i="5" s="1"/>
  <c r="C12" i="5" s="1"/>
  <c r="A5" i="5"/>
  <c r="A2" i="5"/>
  <c r="A1" i="5"/>
  <c r="D51" i="4"/>
  <c r="E51" i="4" s="1"/>
  <c r="D50" i="4"/>
  <c r="D12" i="4" s="1"/>
  <c r="E49" i="4"/>
  <c r="E48" i="4"/>
  <c r="E14" i="4" s="1"/>
  <c r="C33" i="4"/>
  <c r="C32" i="4" s="1"/>
  <c r="C14" i="4" s="1"/>
  <c r="C12" i="4" s="1"/>
  <c r="D14" i="4"/>
  <c r="A6" i="4"/>
  <c r="A2" i="4"/>
  <c r="A1" i="4"/>
  <c r="D36" i="3"/>
  <c r="D31" i="3"/>
  <c r="E31" i="3" s="1"/>
  <c r="D30" i="3"/>
  <c r="D28" i="3"/>
  <c r="E28" i="3" s="1"/>
  <c r="E25" i="3"/>
  <c r="D24" i="3"/>
  <c r="C24" i="3"/>
  <c r="D22" i="3"/>
  <c r="E22" i="3" s="1"/>
  <c r="E15" i="3"/>
  <c r="D13" i="3"/>
  <c r="E13" i="3" s="1"/>
  <c r="C12" i="3"/>
  <c r="C11" i="3" s="1"/>
  <c r="C10" i="3" s="1"/>
  <c r="A5" i="3"/>
  <c r="A2" i="3"/>
  <c r="A1" i="3"/>
  <c r="F81" i="2"/>
  <c r="E81" i="2"/>
  <c r="D81" i="2"/>
  <c r="C81" i="2"/>
  <c r="H76" i="2"/>
  <c r="G76" i="2"/>
  <c r="H64" i="2"/>
  <c r="G64" i="2"/>
  <c r="H61" i="2"/>
  <c r="G61" i="2"/>
  <c r="F60" i="2"/>
  <c r="E60" i="2"/>
  <c r="H58" i="2"/>
  <c r="G58" i="2"/>
  <c r="H57" i="2"/>
  <c r="G57" i="2"/>
  <c r="H56" i="2"/>
  <c r="G56" i="2"/>
  <c r="H50" i="2"/>
  <c r="G50" i="2"/>
  <c r="H49" i="2"/>
  <c r="G49" i="2"/>
  <c r="D46" i="2"/>
  <c r="C46" i="2"/>
  <c r="H45" i="2"/>
  <c r="G45" i="2"/>
  <c r="F38" i="2"/>
  <c r="H38" i="2" s="1"/>
  <c r="E38" i="2"/>
  <c r="G38" i="2" s="1"/>
  <c r="F31" i="2"/>
  <c r="E31" i="2"/>
  <c r="D31" i="2"/>
  <c r="C31" i="2"/>
  <c r="F23" i="2"/>
  <c r="E23" i="2"/>
  <c r="D23" i="2"/>
  <c r="C23" i="2"/>
  <c r="C15" i="2" s="1"/>
  <c r="C14" i="2" s="1"/>
  <c r="C13" i="2" s="1"/>
  <c r="F16" i="2"/>
  <c r="E16" i="2"/>
  <c r="D16" i="2"/>
  <c r="C16" i="2"/>
  <c r="A7" i="2"/>
  <c r="A2" i="2"/>
  <c r="A1" i="2"/>
  <c r="H131" i="1"/>
  <c r="E131" i="1" s="1"/>
  <c r="H130" i="1"/>
  <c r="E130" i="1" s="1"/>
  <c r="E129" i="1"/>
  <c r="E128" i="1"/>
  <c r="H127" i="1"/>
  <c r="C127" i="1"/>
  <c r="C126" i="1" s="1"/>
  <c r="C124" i="1" s="1"/>
  <c r="C123" i="1" s="1"/>
  <c r="H126" i="1"/>
  <c r="G126" i="1"/>
  <c r="G124" i="1" s="1"/>
  <c r="G123" i="1" s="1"/>
  <c r="F126" i="1"/>
  <c r="H125" i="1"/>
  <c r="H124" i="1" s="1"/>
  <c r="C125" i="1"/>
  <c r="D125" i="1" s="1"/>
  <c r="F124" i="1"/>
  <c r="F123" i="1" s="1"/>
  <c r="E122" i="1"/>
  <c r="E121" i="1"/>
  <c r="H120" i="1"/>
  <c r="G120" i="1"/>
  <c r="F120" i="1"/>
  <c r="D120" i="1"/>
  <c r="D116" i="1" s="1"/>
  <c r="C120" i="1"/>
  <c r="E119" i="1"/>
  <c r="E117" i="1" s="1"/>
  <c r="E118" i="1"/>
  <c r="H117" i="1"/>
  <c r="H116" i="1" s="1"/>
  <c r="G117" i="1"/>
  <c r="G116" i="1" s="1"/>
  <c r="F117" i="1"/>
  <c r="F116" i="1" s="1"/>
  <c r="D117" i="1"/>
  <c r="C117" i="1"/>
  <c r="C116" i="1"/>
  <c r="E112" i="1"/>
  <c r="E110" i="1" s="1"/>
  <c r="E108" i="1" s="1"/>
  <c r="E111" i="1"/>
  <c r="H110" i="1"/>
  <c r="H108" i="1" s="1"/>
  <c r="G110" i="1"/>
  <c r="G108" i="1" s="1"/>
  <c r="F110" i="1"/>
  <c r="F108" i="1" s="1"/>
  <c r="D110" i="1"/>
  <c r="D108" i="1" s="1"/>
  <c r="C110" i="1"/>
  <c r="E109" i="1"/>
  <c r="C108" i="1"/>
  <c r="E107" i="1"/>
  <c r="E106" i="1"/>
  <c r="E105" i="1" s="1"/>
  <c r="H105" i="1"/>
  <c r="G105" i="1"/>
  <c r="F105" i="1"/>
  <c r="D105" i="1"/>
  <c r="C105" i="1"/>
  <c r="E104" i="1"/>
  <c r="E103" i="1"/>
  <c r="E102" i="1"/>
  <c r="E101" i="1"/>
  <c r="E100" i="1"/>
  <c r="E99" i="1"/>
  <c r="E98" i="1"/>
  <c r="E97" i="1"/>
  <c r="E96" i="1"/>
  <c r="E95" i="1"/>
  <c r="E94" i="1" s="1"/>
  <c r="H94" i="1"/>
  <c r="G94" i="1"/>
  <c r="F94" i="1"/>
  <c r="D94" i="1"/>
  <c r="C94" i="1"/>
  <c r="E93" i="1"/>
  <c r="E92" i="1"/>
  <c r="E91" i="1"/>
  <c r="E90" i="1"/>
  <c r="E89" i="1"/>
  <c r="E88" i="1"/>
  <c r="E87" i="1"/>
  <c r="E84" i="1" s="1"/>
  <c r="E86" i="1"/>
  <c r="E85" i="1"/>
  <c r="G84" i="1"/>
  <c r="G83" i="1" s="1"/>
  <c r="E83" i="1" s="1"/>
  <c r="F84" i="1"/>
  <c r="D84" i="1"/>
  <c r="C84" i="1"/>
  <c r="H83" i="1"/>
  <c r="F83" i="1"/>
  <c r="G82" i="1"/>
  <c r="E82" i="1" s="1"/>
  <c r="E81" i="1"/>
  <c r="E80" i="1"/>
  <c r="D80" i="1"/>
  <c r="I77" i="1"/>
  <c r="E77" i="1"/>
  <c r="D77" i="1"/>
  <c r="J77" i="1" s="1"/>
  <c r="I75" i="1"/>
  <c r="E75" i="1"/>
  <c r="D75" i="1"/>
  <c r="J75" i="1" s="1"/>
  <c r="E74" i="1"/>
  <c r="E71" i="1"/>
  <c r="E68" i="1"/>
  <c r="E65" i="1"/>
  <c r="I64" i="1"/>
  <c r="E64" i="1"/>
  <c r="D64" i="1"/>
  <c r="J64" i="1" s="1"/>
  <c r="E63" i="1"/>
  <c r="E62" i="1"/>
  <c r="J61" i="1"/>
  <c r="I61" i="1"/>
  <c r="E61" i="1"/>
  <c r="E60" i="1"/>
  <c r="E59" i="1"/>
  <c r="E58" i="1"/>
  <c r="I57" i="1"/>
  <c r="G57" i="1"/>
  <c r="E57" i="1" s="1"/>
  <c r="D57" i="1"/>
  <c r="J57" i="1" s="1"/>
  <c r="E56" i="1"/>
  <c r="E55" i="1"/>
  <c r="E54" i="1"/>
  <c r="J53" i="1"/>
  <c r="I53" i="1"/>
  <c r="E53" i="1"/>
  <c r="D53" i="1"/>
  <c r="I52" i="1"/>
  <c r="G52" i="1"/>
  <c r="E52" i="1" s="1"/>
  <c r="D52" i="1"/>
  <c r="J52" i="1" s="1"/>
  <c r="I50" i="1"/>
  <c r="E50" i="1"/>
  <c r="D50" i="1"/>
  <c r="J50" i="1" s="1"/>
  <c r="E49" i="1"/>
  <c r="E48" i="1"/>
  <c r="E47" i="1"/>
  <c r="E46" i="1"/>
  <c r="E45" i="1"/>
  <c r="E44" i="1"/>
  <c r="I43" i="1"/>
  <c r="H43" i="1"/>
  <c r="G43" i="1"/>
  <c r="F43" i="1"/>
  <c r="E43" i="1"/>
  <c r="D43" i="1"/>
  <c r="E42" i="1"/>
  <c r="E41" i="1"/>
  <c r="E40" i="1"/>
  <c r="E39" i="1"/>
  <c r="E38" i="1"/>
  <c r="E37" i="1"/>
  <c r="E36" i="1"/>
  <c r="E35" i="1"/>
  <c r="E34" i="1"/>
  <c r="E33" i="1"/>
  <c r="E32" i="1"/>
  <c r="E31" i="1"/>
  <c r="E30" i="1" s="1"/>
  <c r="H30" i="1"/>
  <c r="G30" i="1"/>
  <c r="F30" i="1"/>
  <c r="D30" i="1"/>
  <c r="C30" i="1"/>
  <c r="E29" i="1"/>
  <c r="E28" i="1"/>
  <c r="E27" i="1"/>
  <c r="E26" i="1"/>
  <c r="E25" i="1"/>
  <c r="E24" i="1"/>
  <c r="E22" i="1" s="1"/>
  <c r="E23" i="1"/>
  <c r="H22" i="1"/>
  <c r="G22" i="1"/>
  <c r="F22" i="1"/>
  <c r="D22" i="1"/>
  <c r="C22" i="1"/>
  <c r="E21" i="1"/>
  <c r="E20" i="1"/>
  <c r="E19" i="1"/>
  <c r="E18" i="1"/>
  <c r="E17" i="1"/>
  <c r="E16" i="1"/>
  <c r="H15" i="1"/>
  <c r="E15" i="1"/>
  <c r="E14" i="1" s="1"/>
  <c r="H14" i="1"/>
  <c r="H13" i="1" s="1"/>
  <c r="G14" i="1"/>
  <c r="F14" i="1"/>
  <c r="D14" i="1"/>
  <c r="D13" i="1" s="1"/>
  <c r="C14" i="1"/>
  <c r="C13" i="1" s="1"/>
  <c r="C12" i="1" s="1"/>
  <c r="C11" i="1" s="1"/>
  <c r="G13" i="1"/>
  <c r="G12" i="1" s="1"/>
  <c r="G11" i="1" s="1"/>
  <c r="F13" i="1"/>
  <c r="A3" i="1"/>
  <c r="H24" i="7" l="1"/>
  <c r="H36" i="7"/>
  <c r="H26" i="7"/>
  <c r="H15" i="7"/>
  <c r="H38" i="7"/>
  <c r="H39" i="7"/>
  <c r="K14" i="5"/>
  <c r="D12" i="3"/>
  <c r="D11" i="3" s="1"/>
  <c r="D10" i="3" s="1"/>
  <c r="E10" i="3" s="1"/>
  <c r="E15" i="2"/>
  <c r="O12" i="10"/>
  <c r="O11" i="10" s="1"/>
  <c r="I15" i="10"/>
  <c r="C37" i="11"/>
  <c r="D124" i="1"/>
  <c r="D123" i="1" s="1"/>
  <c r="I13" i="1"/>
  <c r="G15" i="2"/>
  <c r="E14" i="2"/>
  <c r="E13" i="2" s="1"/>
  <c r="G13" i="2" s="1"/>
  <c r="J124" i="1"/>
  <c r="H123" i="1"/>
  <c r="J123" i="1" s="1"/>
  <c r="E16" i="12"/>
  <c r="E50" i="4"/>
  <c r="M58" i="6"/>
  <c r="M70" i="6"/>
  <c r="M86" i="6"/>
  <c r="O50" i="6"/>
  <c r="O60" i="6"/>
  <c r="O70" i="6"/>
  <c r="O82" i="6"/>
  <c r="D127" i="1"/>
  <c r="D126" i="1" s="1"/>
  <c r="I31" i="5"/>
  <c r="O15" i="6"/>
  <c r="O24" i="6"/>
  <c r="O30" i="6"/>
  <c r="M36" i="6"/>
  <c r="M42" i="6"/>
  <c r="R22" i="10"/>
  <c r="E32" i="11"/>
  <c r="J43" i="1"/>
  <c r="E13" i="1"/>
  <c r="J127" i="1"/>
  <c r="K31" i="5"/>
  <c r="H32" i="7"/>
  <c r="V12" i="8"/>
  <c r="M54" i="6"/>
  <c r="M62" i="6"/>
  <c r="M68" i="6"/>
  <c r="M76" i="6"/>
  <c r="M78" i="6"/>
  <c r="M80" i="6"/>
  <c r="M82" i="6"/>
  <c r="O56" i="6"/>
  <c r="O66" i="6"/>
  <c r="O76" i="6"/>
  <c r="O86" i="6"/>
  <c r="O18" i="6"/>
  <c r="O27" i="6"/>
  <c r="O33" i="6"/>
  <c r="F91" i="6"/>
  <c r="H27" i="7"/>
  <c r="J126" i="1"/>
  <c r="M50" i="6"/>
  <c r="M52" i="6"/>
  <c r="M56" i="6"/>
  <c r="M60" i="6"/>
  <c r="M64" i="6"/>
  <c r="M66" i="6"/>
  <c r="M74" i="6"/>
  <c r="M84" i="6"/>
  <c r="C14" i="6"/>
  <c r="C13" i="6" s="1"/>
  <c r="O52" i="6"/>
  <c r="O54" i="6"/>
  <c r="O58" i="6"/>
  <c r="O62" i="6"/>
  <c r="O64" i="6"/>
  <c r="O68" i="6"/>
  <c r="O72" i="6"/>
  <c r="O74" i="6"/>
  <c r="O78" i="6"/>
  <c r="O80" i="6"/>
  <c r="O84" i="6"/>
  <c r="O21" i="6"/>
  <c r="K11" i="7"/>
  <c r="D12" i="1"/>
  <c r="D11" i="1" s="1"/>
  <c r="E120" i="1"/>
  <c r="E24" i="3"/>
  <c r="F23" i="5"/>
  <c r="I23" i="5" s="1"/>
  <c r="O16" i="6"/>
  <c r="O19" i="6"/>
  <c r="O22" i="6"/>
  <c r="O25" i="6"/>
  <c r="O28" i="6"/>
  <c r="O31" i="6"/>
  <c r="O34" i="6"/>
  <c r="F37" i="6"/>
  <c r="M37" i="6" s="1"/>
  <c r="F40" i="6"/>
  <c r="M40" i="6" s="1"/>
  <c r="F43" i="6"/>
  <c r="F46" i="6"/>
  <c r="M46" i="6" s="1"/>
  <c r="F49" i="6"/>
  <c r="M49" i="6" s="1"/>
  <c r="F51" i="6"/>
  <c r="M51" i="6" s="1"/>
  <c r="F53" i="6"/>
  <c r="M53" i="6" s="1"/>
  <c r="F55" i="6"/>
  <c r="M55" i="6" s="1"/>
  <c r="F57" i="6"/>
  <c r="M57" i="6" s="1"/>
  <c r="F59" i="6"/>
  <c r="M59" i="6" s="1"/>
  <c r="F61" i="6"/>
  <c r="M61" i="6" s="1"/>
  <c r="F63" i="6"/>
  <c r="M63" i="6" s="1"/>
  <c r="F65" i="6"/>
  <c r="M65" i="6" s="1"/>
  <c r="F67" i="6"/>
  <c r="M67" i="6" s="1"/>
  <c r="F69" i="6"/>
  <c r="M69" i="6" s="1"/>
  <c r="F71" i="6"/>
  <c r="M71" i="6" s="1"/>
  <c r="F73" i="6"/>
  <c r="M73" i="6" s="1"/>
  <c r="F75" i="6"/>
  <c r="M75" i="6" s="1"/>
  <c r="F77" i="6"/>
  <c r="M77" i="6" s="1"/>
  <c r="F79" i="6"/>
  <c r="M79" i="6" s="1"/>
  <c r="F81" i="6"/>
  <c r="M81" i="6" s="1"/>
  <c r="F83" i="6"/>
  <c r="M83" i="6" s="1"/>
  <c r="F85" i="6"/>
  <c r="M85" i="6" s="1"/>
  <c r="H28" i="7"/>
  <c r="U12" i="8"/>
  <c r="I20" i="10"/>
  <c r="F13" i="11"/>
  <c r="E38" i="11"/>
  <c r="E24" i="12"/>
  <c r="F12" i="1"/>
  <c r="F11" i="1" s="1"/>
  <c r="J125" i="1"/>
  <c r="D11" i="5"/>
  <c r="C11" i="5" s="1"/>
  <c r="H13" i="5"/>
  <c r="E12" i="4"/>
  <c r="I29" i="5"/>
  <c r="E14" i="6"/>
  <c r="E13" i="6" s="1"/>
  <c r="E13" i="12"/>
  <c r="H12" i="1"/>
  <c r="J12" i="1" s="1"/>
  <c r="G11" i="5"/>
  <c r="K29" i="5"/>
  <c r="C12" i="12"/>
  <c r="F14" i="5"/>
  <c r="I14" i="5" s="1"/>
  <c r="O17" i="6"/>
  <c r="O20" i="6"/>
  <c r="O23" i="6"/>
  <c r="O26" i="6"/>
  <c r="O29" i="6"/>
  <c r="O32" i="6"/>
  <c r="F35" i="6"/>
  <c r="M35" i="6" s="1"/>
  <c r="F38" i="6"/>
  <c r="M38" i="6" s="1"/>
  <c r="F41" i="6"/>
  <c r="F44" i="6"/>
  <c r="M44" i="6" s="1"/>
  <c r="F47" i="6"/>
  <c r="H19" i="7"/>
  <c r="H35" i="7"/>
  <c r="H48" i="7"/>
  <c r="N12" i="10"/>
  <c r="N11" i="10" s="1"/>
  <c r="I25" i="10"/>
  <c r="P25" i="10" s="1"/>
  <c r="E18" i="11"/>
  <c r="E15" i="12"/>
  <c r="J14" i="10"/>
  <c r="J12" i="10" s="1"/>
  <c r="J17" i="10"/>
  <c r="Q17" i="10" s="1"/>
  <c r="I19" i="10"/>
  <c r="R23" i="10"/>
  <c r="I24" i="10"/>
  <c r="P24" i="10" s="1"/>
  <c r="P22" i="10"/>
  <c r="R24" i="10"/>
  <c r="D14" i="12"/>
  <c r="D23" i="12"/>
  <c r="E23" i="12" s="1"/>
  <c r="E13" i="11"/>
  <c r="D24" i="11"/>
  <c r="F24" i="11" s="1"/>
  <c r="F25" i="11"/>
  <c r="E30" i="11"/>
  <c r="E41" i="11"/>
  <c r="D16" i="11"/>
  <c r="E17" i="11"/>
  <c r="E25" i="11"/>
  <c r="E24" i="11" s="1"/>
  <c r="H15" i="10"/>
  <c r="I14" i="10"/>
  <c r="H21" i="10"/>
  <c r="F21" i="10" s="1"/>
  <c r="P21" i="10" s="1"/>
  <c r="I23" i="10"/>
  <c r="P23" i="10" s="1"/>
  <c r="R15" i="10"/>
  <c r="H19" i="10"/>
  <c r="F19" i="10" s="1"/>
  <c r="P19" i="10" s="1"/>
  <c r="M14" i="10"/>
  <c r="H16" i="10"/>
  <c r="F16" i="10" s="1"/>
  <c r="P16" i="10" s="1"/>
  <c r="M17" i="10"/>
  <c r="H18" i="10"/>
  <c r="R18" i="10" s="1"/>
  <c r="H12" i="8"/>
  <c r="H13" i="7"/>
  <c r="H17" i="7"/>
  <c r="H21" i="7"/>
  <c r="H25" i="7"/>
  <c r="H29" i="7"/>
  <c r="H33" i="7"/>
  <c r="H37" i="7"/>
  <c r="H75" i="7"/>
  <c r="H16" i="7"/>
  <c r="C11" i="7"/>
  <c r="H12" i="7"/>
  <c r="I11" i="7"/>
  <c r="H14" i="6"/>
  <c r="F15" i="6"/>
  <c r="F16" i="6"/>
  <c r="M16" i="6" s="1"/>
  <c r="F17" i="6"/>
  <c r="M17" i="6" s="1"/>
  <c r="F18" i="6"/>
  <c r="M18" i="6" s="1"/>
  <c r="F19" i="6"/>
  <c r="M19" i="6" s="1"/>
  <c r="F20" i="6"/>
  <c r="M20" i="6" s="1"/>
  <c r="F21" i="6"/>
  <c r="M21" i="6" s="1"/>
  <c r="F22" i="6"/>
  <c r="M22" i="6" s="1"/>
  <c r="F23" i="6"/>
  <c r="M23" i="6" s="1"/>
  <c r="F24" i="6"/>
  <c r="M24" i="6" s="1"/>
  <c r="F25" i="6"/>
  <c r="M25" i="6" s="1"/>
  <c r="F26" i="6"/>
  <c r="M26" i="6" s="1"/>
  <c r="F27" i="6"/>
  <c r="M27" i="6" s="1"/>
  <c r="F28" i="6"/>
  <c r="M28" i="6" s="1"/>
  <c r="F29" i="6"/>
  <c r="M29" i="6" s="1"/>
  <c r="F30" i="6"/>
  <c r="M30" i="6" s="1"/>
  <c r="F31" i="6"/>
  <c r="M31" i="6" s="1"/>
  <c r="F32" i="6"/>
  <c r="M32" i="6" s="1"/>
  <c r="F33" i="6"/>
  <c r="M33" i="6" s="1"/>
  <c r="F34" i="6"/>
  <c r="M34" i="6" s="1"/>
  <c r="O36" i="6"/>
  <c r="O38" i="6"/>
  <c r="M39" i="6"/>
  <c r="O40" i="6"/>
  <c r="M41" i="6"/>
  <c r="O42" i="6"/>
  <c r="M43" i="6"/>
  <c r="O44" i="6"/>
  <c r="M45" i="6"/>
  <c r="O46" i="6"/>
  <c r="M47" i="6"/>
  <c r="O35" i="6"/>
  <c r="O37" i="6"/>
  <c r="O39" i="6"/>
  <c r="O41" i="6"/>
  <c r="O43" i="6"/>
  <c r="O45" i="6"/>
  <c r="O47" i="6"/>
  <c r="O48" i="6"/>
  <c r="F48" i="6"/>
  <c r="M48" i="6" s="1"/>
  <c r="M72" i="6"/>
  <c r="F12" i="4"/>
  <c r="E11" i="3"/>
  <c r="D15" i="2"/>
  <c r="D14" i="2" s="1"/>
  <c r="D13" i="2" s="1"/>
  <c r="F15" i="2"/>
  <c r="H15" i="2" s="1"/>
  <c r="E116" i="1"/>
  <c r="E114" i="1" s="1"/>
  <c r="E113" i="1" s="1"/>
  <c r="J13" i="1"/>
  <c r="I123" i="1"/>
  <c r="I124" i="1"/>
  <c r="E125" i="1"/>
  <c r="I125" i="1"/>
  <c r="I126" i="1"/>
  <c r="E127" i="1"/>
  <c r="E126" i="1" s="1"/>
  <c r="I127" i="1"/>
  <c r="E12" i="3" l="1"/>
  <c r="I10" i="3"/>
  <c r="F14" i="2"/>
  <c r="F13" i="2" s="1"/>
  <c r="G14" i="2"/>
  <c r="I17" i="10"/>
  <c r="H11" i="1"/>
  <c r="F13" i="5"/>
  <c r="I13" i="5" s="1"/>
  <c r="H20" i="10"/>
  <c r="F20" i="10" s="1"/>
  <c r="P20" i="10" s="1"/>
  <c r="I12" i="1"/>
  <c r="K13" i="5"/>
  <c r="H12" i="5"/>
  <c r="R21" i="10"/>
  <c r="R16" i="10"/>
  <c r="E14" i="12"/>
  <c r="D12" i="12"/>
  <c r="E16" i="11"/>
  <c r="F16" i="11"/>
  <c r="D12" i="11"/>
  <c r="M12" i="10"/>
  <c r="I12" i="10"/>
  <c r="F18" i="10"/>
  <c r="H17" i="10"/>
  <c r="R17" i="10" s="1"/>
  <c r="Q12" i="10"/>
  <c r="J11" i="10"/>
  <c r="Q11" i="10" s="1"/>
  <c r="R20" i="10"/>
  <c r="R19" i="10"/>
  <c r="H14" i="10"/>
  <c r="F15" i="10"/>
  <c r="H11" i="7"/>
  <c r="M15" i="6"/>
  <c r="F14" i="6"/>
  <c r="O14" i="6"/>
  <c r="H13" i="6"/>
  <c r="O13" i="6" s="1"/>
  <c r="I11" i="1"/>
  <c r="J11" i="1"/>
  <c r="E124" i="1"/>
  <c r="E123" i="1" s="1"/>
  <c r="E12" i="1"/>
  <c r="H14" i="2" l="1"/>
  <c r="K12" i="5"/>
  <c r="F12" i="5"/>
  <c r="I12" i="5" s="1"/>
  <c r="H11" i="5"/>
  <c r="H12" i="10"/>
  <c r="H11" i="10" s="1"/>
  <c r="D26" i="12"/>
  <c r="E12" i="12"/>
  <c r="D37" i="11"/>
  <c r="E37" i="11" s="1"/>
  <c r="F12" i="11"/>
  <c r="E12" i="11"/>
  <c r="I11" i="10"/>
  <c r="R14" i="10"/>
  <c r="F14" i="10"/>
  <c r="P15" i="10"/>
  <c r="F17" i="10"/>
  <c r="P17" i="10" s="1"/>
  <c r="P18" i="10"/>
  <c r="M11" i="10"/>
  <c r="R11" i="10" s="1"/>
  <c r="M14" i="6"/>
  <c r="F13" i="6"/>
  <c r="M13" i="6" s="1"/>
  <c r="H13" i="2"/>
  <c r="E11" i="1"/>
  <c r="K11" i="5" l="1"/>
  <c r="F11" i="5"/>
  <c r="I11" i="5" s="1"/>
  <c r="R12" i="10"/>
  <c r="F12" i="10"/>
  <c r="P14" i="10"/>
  <c r="F11" i="10" l="1"/>
  <c r="P11" i="10" s="1"/>
  <c r="P12" i="10"/>
</calcChain>
</file>

<file path=xl/sharedStrings.xml><?xml version="1.0" encoding="utf-8"?>
<sst xmlns="http://schemas.openxmlformats.org/spreadsheetml/2006/main" count="972" uniqueCount="495">
  <si>
    <t xml:space="preserve">Phụ lục số 01 </t>
  </si>
  <si>
    <t>(Mẫu biểu số 61/TT342)</t>
  </si>
  <si>
    <t>PHƯỜNG ĐỒNG HỚI</t>
  </si>
  <si>
    <t>QUYẾT TOÁN THU NSNN, VAY NSĐP NĂM 2025</t>
  </si>
  <si>
    <t>ĐVT: Đồng</t>
  </si>
  <si>
    <t>STT</t>
  </si>
  <si>
    <t>Nội dung</t>
  </si>
  <si>
    <t>Dự toán (phàn ngân sách phường hưởng) năm</t>
  </si>
  <si>
    <t>Quyết toán năm</t>
  </si>
  <si>
    <t>Phân chia theo từng cấp ngân sách</t>
  </si>
  <si>
    <t>So sánh QT/DT (%)</t>
  </si>
  <si>
    <t>Cấp trên giao</t>
  </si>
  <si>
    <t>HĐND quyết định</t>
  </si>
  <si>
    <t>Thu NS TW</t>
  </si>
  <si>
    <t>Thu NS cấp tỉnh</t>
  </si>
  <si>
    <t>Thu NS xã</t>
  </si>
  <si>
    <t>A</t>
  </si>
  <si>
    <t>B</t>
  </si>
  <si>
    <t>(3)=(4)+(5)+(6)</t>
  </si>
  <si>
    <t>(8)=(6):(1)</t>
  </si>
  <si>
    <t>(9)=(6):(2)</t>
  </si>
  <si>
    <t>TỔNG SỐ (A+B+C+D+E)</t>
  </si>
  <si>
    <t>THU NGÂN SÁCH NHÀ NƯỚC</t>
  </si>
  <si>
    <t>I</t>
  </si>
  <si>
    <t>Thu nội địa</t>
  </si>
  <si>
    <t>Thu từ khu vực doanh nghiệp nhà nước do Trung ương quản lý</t>
  </si>
  <si>
    <t>- Thuế giá trị gia tăng</t>
  </si>
  <si>
    <t>Trong đó: Thu từ hoạt động thăm dò, khai thác, dầu khí</t>
  </si>
  <si>
    <t>- Thuế thu nhập doanh nghiệp</t>
  </si>
  <si>
    <t>- Thuế tiêu thụ đặc biệt</t>
  </si>
  <si>
    <t>Trong đó: Thu từ cơ sở kinh doanh nhập khẩu tiếp tục bán ra trong nước</t>
  </si>
  <si>
    <t>- Thuế tài nguyên</t>
  </si>
  <si>
    <t>Trong đó: Thuế tài nguyên dầu, khí</t>
  </si>
  <si>
    <t>Thu từ khu vực doanh nghiệp nhà nước do địa phương quản lý</t>
  </si>
  <si>
    <t xml:space="preserve"> - Thu từ thu nhập sau thuế</t>
  </si>
  <si>
    <t xml:space="preserve"> - Thu khác</t>
  </si>
  <si>
    <t>Thu từ khu vực doanh nghiệp có vốn đầu tư nước ngoài</t>
  </si>
  <si>
    <t>Trong đó: Thu từ hoạt động thăm dò và khai thác dầu, khí</t>
  </si>
  <si>
    <t xml:space="preserve">Trong đó: Thu từ hoạt động thăm dò và khai thác dầu, khí </t>
  </si>
  <si>
    <t xml:space="preserve">- Thu từ khí thiên nhiên </t>
  </si>
  <si>
    <t>Trong đó: - Thu từ cơ sở kinh doanh nhập khẩu tiếp tục bán ra trong nước</t>
  </si>
  <si>
    <t>- Tiền thuê mặt đất, mặt nước</t>
  </si>
  <si>
    <t>Thu từ khu vực kinh tế ngoài quốc doanh</t>
  </si>
  <si>
    <t xml:space="preserve">Trong đó: Thu từ cơ sở kinh doanh nhập khẩu tiếp tục bán ra trong nước </t>
  </si>
  <si>
    <t>Lệ phí trước bạ</t>
  </si>
  <si>
    <t>Thuế sử dụng đất nông nghiệp</t>
  </si>
  <si>
    <t>Thuế sử dụng đất phi nông nghiệp</t>
  </si>
  <si>
    <t>Thuế thu nhập cá nhân</t>
  </si>
  <si>
    <t>Thuế bảo vệ môi trường</t>
  </si>
  <si>
    <t>Trong đó: - Thu từ hàng hóa nhập khẩu</t>
  </si>
  <si>
    <t>- Thu từ hàng hóa sản xuất trong nước</t>
  </si>
  <si>
    <t>Phí, lệ phí</t>
  </si>
  <si>
    <t>Bao gồm: - Phí, lệ phí do cơ quan nhà nước trung ương thu</t>
  </si>
  <si>
    <t>- Phí, lệ phí do cơ quan nhà nước địa phương thu</t>
  </si>
  <si>
    <t>Trong đó: phí bảo vệ môi trường đối với khai thác khoáng sản</t>
  </si>
  <si>
    <t>Tiền sử dụng đất</t>
  </si>
  <si>
    <t>Trong đó: - Thu do cơ quan, tổ chức, đơn vị thuộc Trung ương quản lý</t>
  </si>
  <si>
    <t>- Thu do cơ quan, tổ chức, đơn vị thuộc địa phương quản lý</t>
  </si>
  <si>
    <t>12</t>
  </si>
  <si>
    <t>Thu tiền thuê đất, mặt nước</t>
  </si>
  <si>
    <t>Thu tiền sử dụng khu vực biển</t>
  </si>
  <si>
    <t>Trong đó: - Thuộc thẩm quyền giao của trung ương</t>
  </si>
  <si>
    <t>- Thuộc thẩm quyền giao của địa phương</t>
  </si>
  <si>
    <t>Thu từ bán tài sản nhà nước</t>
  </si>
  <si>
    <t>Trong đó: - Do trung ương</t>
  </si>
  <si>
    <t xml:space="preserve">                - Do địa phương</t>
  </si>
  <si>
    <t>Thu từ tài sản được xác lập quyền sở hữu của nhà nước</t>
  </si>
  <si>
    <t>Trong đó: - Do trung ương xử lý</t>
  </si>
  <si>
    <t xml:space="preserve">                - Do địa phương xử lý</t>
  </si>
  <si>
    <t>Thu tiền cho thuê và bán nhà ở thuộc sở hữu nhà nước</t>
  </si>
  <si>
    <t>Thu khác ngân sách</t>
  </si>
  <si>
    <t>Trong đó: - Thu khác ngân sách trung ương</t>
  </si>
  <si>
    <t>Thu tiền cấp quyền khai thác khoáng sản</t>
  </si>
  <si>
    <t>Trong đó: - Giấy phép do Trung ương cấp</t>
  </si>
  <si>
    <t>- Giấy phép do Ủy ban nhân dân cấp tỉnh cấp</t>
  </si>
  <si>
    <t>Thu từ quỹ đất công ích và thu hoa lợi công sản khác</t>
  </si>
  <si>
    <t>Thu cổ tức và lợi nhuận sau thuế</t>
  </si>
  <si>
    <t>Thu từ hoạt động xổ số kiến thiết (kể cả xổ số điện toán)</t>
  </si>
  <si>
    <t>II</t>
  </si>
  <si>
    <t>Thu về dầu thô</t>
  </si>
  <si>
    <t xml:space="preserve">Thu về dầu thô theo hiệp định, hợp đồng </t>
  </si>
  <si>
    <t>1.1</t>
  </si>
  <si>
    <t>Thuế tài nguyên</t>
  </si>
  <si>
    <t>1.2</t>
  </si>
  <si>
    <t>Thuế thu nhập doanh nghiệp</t>
  </si>
  <si>
    <t>1.3</t>
  </si>
  <si>
    <t>Lợi nhuận sau thuế được chia của Chính phủ Việt Nam</t>
  </si>
  <si>
    <t>1.4</t>
  </si>
  <si>
    <t>Dầu lãi được chia của Chính phủ Việt Nam</t>
  </si>
  <si>
    <t>1.5</t>
  </si>
  <si>
    <t xml:space="preserve">Thuế đặc biệt </t>
  </si>
  <si>
    <t>1.6</t>
  </si>
  <si>
    <t>Thu khác</t>
  </si>
  <si>
    <t xml:space="preserve">Thu về Condensate theo hiệp định, hợp đồng. </t>
  </si>
  <si>
    <t>Phụ thu về dầu, khí</t>
  </si>
  <si>
    <t>Thu về khí thiên nhiên (không bao gồm doanh nghiệp có vốn đầu tư nước ngoài)</t>
  </si>
  <si>
    <t>III</t>
  </si>
  <si>
    <t>Thu Hải quan</t>
  </si>
  <si>
    <t>Thuế xuất khẩu</t>
  </si>
  <si>
    <t>Thuế nhập khẩu</t>
  </si>
  <si>
    <t>Thuế tiêu thụ đặc biệt hàng nhập khẩu</t>
  </si>
  <si>
    <t>Thuế giá trị gia tăng hàng nhập khẩu</t>
  </si>
  <si>
    <t>Thuế bổ sung đối với hàng hóa nhập khẩu vào Việt Nam</t>
  </si>
  <si>
    <t>Thu chênh lệch giá hàng xuất nhập khẩu</t>
  </si>
  <si>
    <t>Thuế bảo vệ môi trường do cơ quan hải quan thực hiện</t>
  </si>
  <si>
    <t>Phí, lệ phí hải quan</t>
  </si>
  <si>
    <t>IV</t>
  </si>
  <si>
    <t>Thu Viện trợ</t>
  </si>
  <si>
    <t>V</t>
  </si>
  <si>
    <t>Các khoản huy động, đóng góp</t>
  </si>
  <si>
    <t>Các khoản huy động đóng góp xây dựng cơ sở hạ tầng</t>
  </si>
  <si>
    <t>Các khoản huy động đóng góp khác</t>
  </si>
  <si>
    <t>VI</t>
  </si>
  <si>
    <t>Thu hồi vốn của Nhà nước và thu từ quỹ dự trữ tài chính</t>
  </si>
  <si>
    <t>Thu từ bán cổ phần, vốn góp của Nhà nước nộp ngân sách</t>
  </si>
  <si>
    <t>Thu từ các khoản cho vay của ngân sách</t>
  </si>
  <si>
    <t>2.1</t>
  </si>
  <si>
    <t>Thu nợ gốc cho vay</t>
  </si>
  <si>
    <t>2.2</t>
  </si>
  <si>
    <t>Thu lãi cho vay</t>
  </si>
  <si>
    <t>Thu từ quỹ dự trữ tài chính</t>
  </si>
  <si>
    <t>VII</t>
  </si>
  <si>
    <t>Các khoản thu để lại q.lý chi qua NSNN</t>
  </si>
  <si>
    <t xml:space="preserve">                  - Ghi thu ghi chi</t>
  </si>
  <si>
    <t>VAY CỦA NGÂN SÁCH ĐỊA PHƯƠNG</t>
  </si>
  <si>
    <t>Vay bù đắp bội chi NSĐP</t>
  </si>
  <si>
    <t>Vay trong nước</t>
  </si>
  <si>
    <t>Vay lại từ nguồn Chính phủ vay ngoài nước</t>
  </si>
  <si>
    <t>Vay để trả nợ gốc vay</t>
  </si>
  <si>
    <t>C</t>
  </si>
  <si>
    <t>THU CHUYỂN GIAO NGÂN SÁCH</t>
  </si>
  <si>
    <t>Thu bổ sung từ ngân sách cấp trên</t>
  </si>
  <si>
    <t>1.</t>
  </si>
  <si>
    <t xml:space="preserve">Bổ sung cân đối </t>
  </si>
  <si>
    <t>2.</t>
  </si>
  <si>
    <t>Bổ sung có mục tiêu</t>
  </si>
  <si>
    <t xml:space="preserve">Bổ sung có mục tiêu bằng nguồn vốn trong nước </t>
  </si>
  <si>
    <t>Bổ sung có mục tiêu bằng nguồn vốn ngoài nước</t>
  </si>
  <si>
    <t>Thu từ ngân sách cấp dưới nộp lên</t>
  </si>
  <si>
    <t>D</t>
  </si>
  <si>
    <t>THU CHUYỂN NGUỒN</t>
  </si>
  <si>
    <t>E</t>
  </si>
  <si>
    <t>THU KẾT DƯ NGÂN SÁCH</t>
  </si>
  <si>
    <t>Phụ lục số 02</t>
  </si>
  <si>
    <t xml:space="preserve"> (Biểu mẫu số 50/NĐ31)</t>
  </si>
  <si>
    <t>QUYẾT TOÁN NGUỒN THU NGÂN SÁCH NHÀ NƯỚC TRÊN ĐỊA BÀN THEO LĨNH VỰC NĂM 2025</t>
  </si>
  <si>
    <t>Dự toán phường giao</t>
  </si>
  <si>
    <t>Quyết toán</t>
  </si>
  <si>
    <t>So sánh (%)</t>
  </si>
  <si>
    <t>Tổng thu NSNN</t>
  </si>
  <si>
    <t>Thu NSĐP</t>
  </si>
  <si>
    <t>5=3/1</t>
  </si>
  <si>
    <t>6=4/2</t>
  </si>
  <si>
    <t>TỔNG NGUỒN THU NSNN (A+B+C+D+E)</t>
  </si>
  <si>
    <t>TỔNG THU CÂN ĐỐI NSNN</t>
  </si>
  <si>
    <t>Thu từ khu vực DNNN do trung ương quản lý (1)</t>
  </si>
  <si>
    <t>Thuế giá trị gia tăng</t>
  </si>
  <si>
    <t>Thuế tiêu thụ đặc biệt hàng hóa, dịch vụ trong nước</t>
  </si>
  <si>
    <t>Thu tiền thuê mặt đất, mặt nước, mặt biển</t>
  </si>
  <si>
    <t xml:space="preserve">Thu khác </t>
  </si>
  <si>
    <t>Thu từ khu vực DNNN do địa phương quản lý (2)</t>
  </si>
  <si>
    <t>2.3</t>
  </si>
  <si>
    <t>2.4</t>
  </si>
  <si>
    <t>2.5</t>
  </si>
  <si>
    <t>2.6</t>
  </si>
  <si>
    <t>Thu từ thu nhập sau thuế</t>
  </si>
  <si>
    <t>2.7</t>
  </si>
  <si>
    <t>Thu từ khu vực doanh nghiệp có vốn đầu tư nước ngoài (3)</t>
  </si>
  <si>
    <t>3.1</t>
  </si>
  <si>
    <t>3.2</t>
  </si>
  <si>
    <t>3.3</t>
  </si>
  <si>
    <t>3.4</t>
  </si>
  <si>
    <t>3.5</t>
  </si>
  <si>
    <t>3.6</t>
  </si>
  <si>
    <t>Thu từ khu vực kinh tế ngoài quốc doanh (4)</t>
  </si>
  <si>
    <t>4.1</t>
  </si>
  <si>
    <t>4.2</t>
  </si>
  <si>
    <t>4.3</t>
  </si>
  <si>
    <t>4.4</t>
  </si>
  <si>
    <t>4.5</t>
  </si>
  <si>
    <t>4.6</t>
  </si>
  <si>
    <t>-</t>
  </si>
  <si>
    <t>Thuế BVMT thu từ hàng hóa sản xuất, kinh doanh trong nước</t>
  </si>
  <si>
    <t>Thuế BVMT thu từ hàng hóa nhập khẩu</t>
  </si>
  <si>
    <t xml:space="preserve">Thu phí, lệ phí </t>
  </si>
  <si>
    <t>Phí và lệ phí trung ương</t>
  </si>
  <si>
    <t>Phí và lệ phí tỉnh</t>
  </si>
  <si>
    <t>Phí và lệ phí huyện</t>
  </si>
  <si>
    <t>Phí và lệ phí xã, phường</t>
  </si>
  <si>
    <t>Tiền cho thuê đất, thuê mặt nước</t>
  </si>
  <si>
    <t>Thu tiền sử dụng đất</t>
  </si>
  <si>
    <t>Tiền cho thuê và tiền bán nhà ở thuộc sở hữu nhà nước</t>
  </si>
  <si>
    <t>Thu từ hoạt động xổ số kiến thiết</t>
  </si>
  <si>
    <t>Thu tiền phạt (không kể phạt ATGT, phạt tại xã)</t>
  </si>
  <si>
    <t xml:space="preserve">Thu phạt ATGT </t>
  </si>
  <si>
    <t>Thu tịch thu (không kể tịch thu tại xã)</t>
  </si>
  <si>
    <t>Tr.đó: Tịch thu chống lậu</t>
  </si>
  <si>
    <t>Thu tiền bán hàng hoá vật tư dự trữ</t>
  </si>
  <si>
    <t>Thu bán, cho thuê tài sản</t>
  </si>
  <si>
    <t>Thu thanh lý nhà làm việc</t>
  </si>
  <si>
    <t>Thu tiền cho thuê quầy bán hàng</t>
  </si>
  <si>
    <t>Thu hồi các khoản chi năm trước</t>
  </si>
  <si>
    <t>Thu khác còn lại (không kể thu khác tại xã)</t>
  </si>
  <si>
    <t>Thu từ quỹ đất công ích, hoa lợi công sản khác</t>
  </si>
  <si>
    <t>Thu hồi vốn, thu cổ tức (5)</t>
  </si>
  <si>
    <t>Lợi nhuận được chia của Nhà nước và lợi nhuận sau thuế còn lại sau khi trích lập các quỹ của doanh nghiệp nhà nước (5)</t>
  </si>
  <si>
    <t>Chênh lệch thu chi Ngân hàng Nhà nước (5)</t>
  </si>
  <si>
    <t>Thu từ dầu thô</t>
  </si>
  <si>
    <t xml:space="preserve">Thu từ hoạt động xuất nhập khẩu </t>
  </si>
  <si>
    <t>Thuế tiêu thụ đặc biệt thu từ hàng hóa nhập khẩu</t>
  </si>
  <si>
    <t>Thuế bảo vệ môi trường thu từ hàng hóa nhập khẩu</t>
  </si>
  <si>
    <t>Thuế giá trị gia tăng thu từ hàng hóa nhập khẩu</t>
  </si>
  <si>
    <t>Phí và lệ phí khác hải quan</t>
  </si>
  <si>
    <t>THU HUY ĐỘNG, ĐÓNG GÓP</t>
  </si>
  <si>
    <t>THU TỪ QUỸ DỰ TRỮ TÀI CHÍNH</t>
  </si>
  <si>
    <t>THU KẾT DƯ NĂM TRƯỚC</t>
  </si>
  <si>
    <t>THU CHUYỂN NGUỒN TỪ NĂM TRƯỚC CHUYỂN SANG</t>
  </si>
  <si>
    <t>Phụ lục số 3</t>
  </si>
  <si>
    <t xml:space="preserve"> (Biểu mẫu số 51/NĐ31)</t>
  </si>
  <si>
    <t>QUYẾT TOÁN CHI NGÂN SÁCH PHƯỜNG ĐỒNG HỚI THEO LĨNH VỰC NĂM 2025</t>
  </si>
  <si>
    <t>Nội dung (1)</t>
  </si>
  <si>
    <t>Dự toán</t>
  </si>
  <si>
    <t>3=2/1</t>
  </si>
  <si>
    <t>TỔNG CHI NGÂN SÁCH ĐỊA PHƯƠNG</t>
  </si>
  <si>
    <t>CHI CÂN ĐỐI NGÂN SÁCH ĐỊA PHƯƠNG</t>
  </si>
  <si>
    <t>Chi đầu tư phát triển</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</si>
  <si>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</si>
  <si>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</si>
  <si>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</si>
  <si>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</si>
  <si>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</si>
  <si>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</si>
  <si>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</si>
  <si>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</si>
  <si>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</si>
  <si>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Chi thường xuyên</t>
  </si>
  <si>
    <t>Trong đó:</t>
  </si>
  <si>
    <t>Chi khoa học và công nghệ</t>
  </si>
  <si>
    <t>Chi trả nợ lãi các khoản do chính quyền địa phương vay</t>
  </si>
  <si>
    <t>Chi bổ sung quỹ dự trữ tài chính</t>
  </si>
  <si>
    <t>Dự phòng ngân sách</t>
  </si>
  <si>
    <t>Chi tạo nguồn, điều chỉnh tiền lương</t>
  </si>
  <si>
    <t>Chi nộp trả ngân sách cấp trên</t>
  </si>
  <si>
    <t>CHI CÁC CHƯƠNG TRÌNH MỤC TIÊU</t>
  </si>
  <si>
    <t>Chi các chương trình mục tiêu quốc gia</t>
  </si>
  <si>
    <t>(Chi tiết theo từng Chương trình mục tiêu quốc gia/ nguồn vốn)</t>
  </si>
  <si>
    <t xml:space="preserve">Chi các chương trình mục tiêu, nhiệm vụ </t>
  </si>
  <si>
    <t>CHI CHUYỂN NGUỒN SANG NĂM SAU</t>
  </si>
  <si>
    <r>
      <t xml:space="preserve">Ghi chú: </t>
    </r>
    <r>
      <rPr>
        <i/>
        <sz val="10"/>
        <color indexed="8"/>
        <rFont val="Times New Roman"/>
        <family val="1"/>
      </rPr>
      <t>(1) Theo quy định tại Điều 7, Điều 11 và Điều 39 Luật NSNN, ngân sách huyện, xã không có nhiệm vụ chi nghiên cứu khoa học và công nghệ, chi trả lãi vay, chi bổ sung quỹ dự trữ tài chính.</t>
    </r>
  </si>
  <si>
    <t>(2) Dự phòng ngân sách và chi CT MTQG đưa số liệu ở cột dự toán và quyết toán không cộng lên tổng chi để tránh trùng lặp (vì đã hòa vào chi tại các sự nghiệp chi thường xuyên)</t>
  </si>
  <si>
    <t>(3) Trong quá trình thực hiện phần vốn các chương trình MTQD không giải ngân đã nộp trả ngân sách tỉnh</t>
  </si>
  <si>
    <t>Phụ lục số 04</t>
  </si>
  <si>
    <t>(Biểu mẫu số 52/NĐ31)</t>
  </si>
  <si>
    <t>ĐVT: đồng</t>
  </si>
  <si>
    <t>So sánh</t>
  </si>
  <si>
    <t>Tuyệt đối</t>
  </si>
  <si>
    <t>Tương đối (%)</t>
  </si>
  <si>
    <t>3=2-1</t>
  </si>
  <si>
    <t>4=2/1</t>
  </si>
  <si>
    <t>TỔNG CHI NSĐP</t>
  </si>
  <si>
    <t>CHI BỔ SUNG CÂN ĐỐI CHO NGÂN SÁCH CẤP DƯỚI (1)</t>
  </si>
  <si>
    <t>CHI NGÂN SÁCH THEO LĨNH VỰC</t>
  </si>
  <si>
    <t xml:space="preserve">Chi đầu tư phát triển </t>
  </si>
  <si>
    <t>Chi đầu tư cho các dự án</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</si>
  <si>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</si>
  <si>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</si>
  <si>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</si>
  <si>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</si>
  <si>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</si>
  <si>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</si>
  <si>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</si>
  <si>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</si>
  <si>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</si>
  <si>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</si>
  <si>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</si>
  <si>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khoa học và công nghệ (2)</t>
  </si>
  <si>
    <t>Chi  phát thanh truyền hình</t>
  </si>
  <si>
    <t>Chi thường xuyên khác</t>
  </si>
  <si>
    <t>Chi trả nợ lãi các khoản do chính quyền địa phương vay (2)</t>
  </si>
  <si>
    <t>Chi bổ sung quỹ dự trữ tài chính (2)</t>
  </si>
  <si>
    <t>CHI NỘP TRẢ NGÂN SÁCH CẤP TRÊN</t>
  </si>
  <si>
    <r>
      <t>Ghi chú:</t>
    </r>
    <r>
      <rPr>
        <i/>
        <sz val="10"/>
        <rFont val="Times New Roman"/>
        <family val="1"/>
      </rPr>
      <t xml:space="preserve"> (1) Ngân sách xã không có nhiệm vụ chi bổ sung cân đối cho ngân sách cấp dưới.</t>
    </r>
  </si>
  <si>
    <t>(2) Theo quy định tại Điều 7, Điều 11 và Điều 39 Luật NSNN, ngân sách huyện, xã không có nhiệm vụ chi nghiên cứu khoa học và công nghệ, chi trả lãi vay, chi bổ sung quỹ dự trữ tài chính.</t>
  </si>
  <si>
    <t>(3) Dự phòng ngân sách và chi CT MTQG đưa số liệu ở cột dự toán và quyết toán không cộng lên tổng chi để tránh trùng lặp (vì đã hòa vào chi tại các sự nghiệp chi thường xuyên)</t>
  </si>
  <si>
    <t>(4) Tổng dự toán chi không bao gồm chi thực hiện CTMTQG số tiền 2,6 tỷ đồng</t>
  </si>
  <si>
    <t>Phụ lục số 05</t>
  </si>
  <si>
    <t>Biểu mẫu số 53/NĐ31</t>
  </si>
  <si>
    <t>QUYẾT TOÁN CHI NGÂN SÁCH ĐỊA PHƯƠNG, CHI NGÂN SÁCH CẤP TỈNH VÀ CHI NGÂN SÁCH XÃ THEO CƠ CẤU CHI NĂM 2025</t>
  </si>
  <si>
    <t>Dự toán năm 2025</t>
  </si>
  <si>
    <t>Bao gồm</t>
  </si>
  <si>
    <t>Ngân sách cấp tỉnh</t>
  </si>
  <si>
    <t>Ngân sách xã</t>
  </si>
  <si>
    <t>Ngân sách địa phương</t>
  </si>
  <si>
    <t>1=2+3</t>
  </si>
  <si>
    <t>4=5+6</t>
  </si>
  <si>
    <t>7=4/1</t>
  </si>
  <si>
    <t>8=5/2</t>
  </si>
  <si>
    <t>9=6/3</t>
  </si>
  <si>
    <t>CHI CÂN ĐỐI NSĐP</t>
  </si>
  <si>
    <t>(Chi tiết theo từng Chương trình mục tiêu quốc gia)</t>
  </si>
  <si>
    <t>Chi các chương trình mục tiêu, nhiệm vụ</t>
  </si>
  <si>
    <t>(Chi tiết theo từng chương trình mục tiêu, nhiệm vụ)</t>
  </si>
  <si>
    <r>
      <t xml:space="preserve">Ghi chú: </t>
    </r>
    <r>
      <rPr>
        <i/>
        <sz val="10"/>
        <color indexed="8"/>
        <rFont val="Times New Roman"/>
        <family val="1"/>
      </rPr>
      <t>(1) Theo quy định tại Điều 7, Điều 11 và Điều 39 Luật NSNN, ngân sách xã không có nhiệm vụ chi nghiên cứu khoa học và công nghệ, chi trả lãi vay, chi bổ sung quỹ dự trữ tài chính.</t>
    </r>
  </si>
  <si>
    <t>Phụ lục số 06</t>
  </si>
  <si>
    <t>(Biểu mẫu số 54/NĐ 31)</t>
  </si>
  <si>
    <t>QUYẾT TOÁN CHI NGÂN SÁCH PHƯỜNG CHO TỪNG CƠ QUAN, TỔ CHỨC THEO LĨNH VỰC NĂM 2025</t>
  </si>
  <si>
    <t>S
T
T</t>
  </si>
  <si>
    <t>Tên đơn vị</t>
  </si>
  <si>
    <t>Dự toán (1)</t>
  </si>
  <si>
    <t>Chi chuyển nguồn sang ngân sách năm sau</t>
  </si>
  <si>
    <t>Tổng số</t>
  </si>
  <si>
    <r>
      <t>Chi đầu tư phát triển</t>
    </r>
    <r>
      <rPr>
        <sz val="10"/>
        <rFont val="Times New Roman"/>
        <family val="1"/>
      </rPr>
      <t xml:space="preserve"> </t>
    </r>
  </si>
  <si>
    <t>Chi chương trình MTQG</t>
  </si>
  <si>
    <t>TỔNG SỐ</t>
  </si>
  <si>
    <t>CÁC CƠ QUAN, TỔ CHỨC</t>
  </si>
  <si>
    <t>Trường THCS Đồng Hải</t>
  </si>
  <si>
    <t>Trường THCS Đồng Phú</t>
  </si>
  <si>
    <t>Trường THCS Hải Thành</t>
  </si>
  <si>
    <t>Trường THCS số 1 Nam Lý</t>
  </si>
  <si>
    <t>Trường THCS số 2 Nam Lý</t>
  </si>
  <si>
    <t>Trường THCS Đức Ninh Đông</t>
  </si>
  <si>
    <t>Trường THCS Đức Ninh</t>
  </si>
  <si>
    <t>Trường THCS Bảo Ninh</t>
  </si>
  <si>
    <t>Trường TH-THCS Phú Hải</t>
  </si>
  <si>
    <t>Trường Tiểu học Đồng Phú</t>
  </si>
  <si>
    <t>Trường Tiểu học Đồng Mỹ</t>
  </si>
  <si>
    <t>Trường Tiểu học số 1 Nam Lý</t>
  </si>
  <si>
    <t>Trường Tiểu học số 1 Bảo Ninh</t>
  </si>
  <si>
    <t>Trường Tiểu học Hải Đình</t>
  </si>
  <si>
    <t>Trường Tiểu học Đức Ninh</t>
  </si>
  <si>
    <t>Trường Tiểu học Đức Ninh Đông</t>
  </si>
  <si>
    <t>Trường Tiểu học số 3 Nam Lý</t>
  </si>
  <si>
    <t>Trường Tiểu học số 2 Nam Lý</t>
  </si>
  <si>
    <t>Trường Tiểu học Hải Thành</t>
  </si>
  <si>
    <t>Trường Tiểu học số 2 Bảo ninh</t>
  </si>
  <si>
    <r>
      <rPr>
        <sz val="10"/>
        <rFont val="Times New Roman"/>
        <family val="1"/>
      </rPr>
      <t>Trung tâm</t>
    </r>
    <r>
      <rPr>
        <sz val="10"/>
        <rFont val=".VnTime"/>
        <family val="2"/>
      </rPr>
      <t xml:space="preserve"> </t>
    </r>
    <r>
      <rPr>
        <sz val="10"/>
        <rFont val="Times New Roman"/>
        <family val="1"/>
      </rPr>
      <t>nuôi dạy trẻ</t>
    </r>
    <r>
      <rPr>
        <sz val="10"/>
        <rFont val=".VnTime"/>
        <family val="2"/>
      </rPr>
      <t xml:space="preserve"> khuyÕt tËt</t>
    </r>
  </si>
  <si>
    <t>Trường Mầm Non Hải Thành</t>
  </si>
  <si>
    <t>Trường Mầm Non Phú Hải</t>
  </si>
  <si>
    <t>Trường Mầm Non Đồng Phú</t>
  </si>
  <si>
    <t>Trường Mầm Non Nam Lý</t>
  </si>
  <si>
    <t>Trường Mầm Non Hoa Hồng</t>
  </si>
  <si>
    <t>Trường Mầm Non Bảo Ninh</t>
  </si>
  <si>
    <t>Trường Mầm Non Đức Ninh</t>
  </si>
  <si>
    <t>Trường Mầm Non Đức Ninh Đông</t>
  </si>
  <si>
    <t>Phòng y tế</t>
  </si>
  <si>
    <t>Hội đông y Tp Đồng Hới</t>
  </si>
  <si>
    <t>Phòng nông nghiệp và môi trường Tp Đồng Hới</t>
  </si>
  <si>
    <t>Phòng kinh tế thành phố Đồng Hới</t>
  </si>
  <si>
    <t>Trung tâm văn hoá thông tin và truyền thông TP Đồng Hới</t>
  </si>
  <si>
    <t>Đội quy tắc và trật tự đô thị Đồng Hới</t>
  </si>
  <si>
    <t>Phòng Tài nguyên môi trường Tp Đồng Hới</t>
  </si>
  <si>
    <t>BQL dịch vụ công ích  Đồng Hới</t>
  </si>
  <si>
    <t>Phòng Giáo dục và đào tạo TP Đồng Hới</t>
  </si>
  <si>
    <t>Thanh tra thành phố</t>
  </si>
  <si>
    <t>Phòng Nội vụ TP Đồng Hới</t>
  </si>
  <si>
    <t>Phòng Tư pháp TP Đồng Hới</t>
  </si>
  <si>
    <t>Phòng Tài chính - Kế hoạch TP Đồng Hới</t>
  </si>
  <si>
    <t>Phòng kinh tế hạ tầng và đô thị TP Đồng Hới</t>
  </si>
  <si>
    <t>Văn phòng HĐND-UBND TP Đồng Hới</t>
  </si>
  <si>
    <t>Phòng Lao động TB&amp;XH Tp Đồng Hới</t>
  </si>
  <si>
    <t>Phòng Văn hoá khoa học công nghệ và thông tin TP Đồng Hới</t>
  </si>
  <si>
    <t>Trung tâm chính trị phường Đồng Hới</t>
  </si>
  <si>
    <t xml:space="preserve">Uỷ ban mặt trận TQVN </t>
  </si>
  <si>
    <t>Thành đoàn Đồng Hới</t>
  </si>
  <si>
    <t>Hội liên hiệp phụ nữ TP Đồng Hới</t>
  </si>
  <si>
    <t>Hội nông dân TP Đồng Hới</t>
  </si>
  <si>
    <t>Hội người mù TP Đồng Hới</t>
  </si>
  <si>
    <t>Hội chữ thập đỏ TP Đồng Hới</t>
  </si>
  <si>
    <t>Hội nạn nhân chất độc da cam TP Đồng Hới</t>
  </si>
  <si>
    <t>Hội khuyến học TP Đồng Hới</t>
  </si>
  <si>
    <t>Hội cựu chiến binh TP Đồng Hới</t>
  </si>
  <si>
    <t>Các cơ quan, đơn vị chuyển về mã tổng hợp phường Đồng Hới</t>
  </si>
  <si>
    <t>BQLDA đầu tư và PTQĐ Tp Đồng Hới</t>
  </si>
  <si>
    <t>Các đơn vị cấp theo hình thức lệch chi tiền khác</t>
  </si>
  <si>
    <t>Văn phòng Đảng ủy phường Đồng Hới</t>
  </si>
  <si>
    <t>Công an phường Đồng Hới</t>
  </si>
  <si>
    <t>Trung tâm Công viên - Cây xanh Đồng Hới</t>
  </si>
  <si>
    <t>Các cơ quan, đơn vị khác</t>
  </si>
  <si>
    <t>Hỗ trợ tiền điện  hộ nghèo</t>
  </si>
  <si>
    <t>Hội làm vườn TP Đồng Hới</t>
  </si>
  <si>
    <t>BCH phòng chống thiên tai và tìm kiếm cứu nạn</t>
  </si>
  <si>
    <t>Văn phòng HĐND và UBND phường Đồng Hới</t>
  </si>
  <si>
    <t>Phòng Kinh tế hạ tầng và đô thị phường Đồng Hới</t>
  </si>
  <si>
    <t>Trung tâm phục vụ hành chính công phường Đồng Hới</t>
  </si>
  <si>
    <t>Phòng Văn hóa - Xã hội phường Đồng Hới</t>
  </si>
  <si>
    <t>Ủy ban mặt trận Tổ quốc Việt Nam phường Đồng Hới</t>
  </si>
  <si>
    <t>Trung tâm Dịch vụ tổng hợp phường Đồng Hới</t>
  </si>
  <si>
    <t xml:space="preserve">CHI ĐẦU TƯ PHÁT TRIỂN </t>
  </si>
  <si>
    <t>DỰ PHÒNG NGÂN SÁCH</t>
  </si>
  <si>
    <t>CHI TẠO NGUỒN, ĐIỀU CHỈNH TIỀN LƯƠNG</t>
  </si>
  <si>
    <t>CHI BỔ SUNG  CHO NGÂN SÁCH CẤP DƯỚI</t>
  </si>
  <si>
    <t>CHI CHUYỂN NGUỒN SANG NGÂN SÁCH NĂM SAU</t>
  </si>
  <si>
    <t>Ghi chú: Số chi từ nguồn dự phòng 13,086 triệu đồng đã hạch toán vào số chi các đơn vị, do đó để tránh trùng lặp tổng số chi thưởng xuyên không cộng số này</t>
  </si>
  <si>
    <t>Phụ lục số 07</t>
  </si>
  <si>
    <t>(Biểu mẫu số 57-NĐ 31)</t>
  </si>
  <si>
    <t>TỔNG HỢP QUYẾT TOÁN CHI THƯỜNG XUYÊN NGÂN SÁCH PHƯỜNG CỦA TỪNG CƠ QUAN, TỔ CHỨC THEO NGUỒN VỐN NĂM 2025</t>
  </si>
  <si>
    <t>Dự toán được cấp</t>
  </si>
  <si>
    <t>Kinh phí thực hiện trong năm</t>
  </si>
  <si>
    <t>Nguồn còn lại</t>
  </si>
  <si>
    <t>Trong đó</t>
  </si>
  <si>
    <t>Kinh phí chuyển nguồn</t>
  </si>
  <si>
    <t>Dự toán đầu năm</t>
  </si>
  <si>
    <t xml:space="preserve">Bổ sung trong năm </t>
  </si>
  <si>
    <t xml:space="preserve">Giảm trừ trong năm </t>
  </si>
  <si>
    <t>Chuyển nguồn năm sau</t>
  </si>
  <si>
    <t>Hủy bỏ</t>
  </si>
  <si>
    <t>3=4+5</t>
  </si>
  <si>
    <t>Các xã phường chuyển về mã tổng hợp phường Đồng Hới</t>
  </si>
  <si>
    <t>Phụ lục số 8</t>
  </si>
  <si>
    <t xml:space="preserve"> (Biểu mẫu số 58/NĐ31)</t>
  </si>
  <si>
    <t>QUYẾT TOÁN CHI NGÂN SÁCH ĐỊA PHƯƠNG  NĂM 2025</t>
  </si>
  <si>
    <t>Tên đơn vị (1)</t>
  </si>
  <si>
    <t>Dự toán (2)</t>
  </si>
  <si>
    <t>Chi thực hiện các CT MTQG</t>
  </si>
  <si>
    <t>Chi CTMTQG</t>
  </si>
  <si>
    <t>Chi chuyển nguồn sang năm sau</t>
  </si>
  <si>
    <t>Chi giáo dục đào tạo dạy nghề</t>
  </si>
  <si>
    <t>Chi khoa học và công nghệ (3)</t>
  </si>
  <si>
    <t>15= 4/1</t>
  </si>
  <si>
    <t>16= 5/2</t>
  </si>
  <si>
    <t>Phường Đồng Hới</t>
  </si>
  <si>
    <r>
      <t>Ghi chú:</t>
    </r>
    <r>
      <rPr>
        <i/>
        <sz val="10"/>
        <color indexed="8"/>
        <rFont val="Times New Roman"/>
        <family val="1"/>
      </rPr>
      <t xml:space="preserve"> (1) Theo quy định tại Điều 7, Điều 39 Luật NSNN, ngân sách huyện, xã không có nhiệm vụ chi nghiên cứu khoa học và công nghệ.</t>
    </r>
  </si>
  <si>
    <t>(2) Dự toán chi ngân sách địa phương chi tiết theo các chỉ tiêu tương ứng phần Quyết toán chi ngân sách địa phương.</t>
  </si>
  <si>
    <t>(3) Theo quy định tại Điều 7, Điều 39 Luật NSNN, ngân sách huyện, xã không có nhiệm vụ chi nghiên cứu khoa học và công nghệ.</t>
  </si>
  <si>
    <t>(4) Dự phòng ngân sách và chi CT MTQG đưa số liệu ở cột dự toán và quyết toán không cộng lên tổng chi để tránh trùng lặp (vì đã hòa vào chi tại các sự nghiệp chi thường xuyên)</t>
  </si>
  <si>
    <t>Phụ lục số 9</t>
  </si>
  <si>
    <t>Biểu mẫu số 60/NĐ31</t>
  </si>
  <si>
    <t>QUYẾT TOÁN THU NGÂN SÁCH PHƯỜNG ĐỒNG HỚI NĂM 2025</t>
  </si>
  <si>
    <t>Tổng thu NSĐP</t>
  </si>
  <si>
    <t>Thu NSĐP hưởng theo phân cấp</t>
  </si>
  <si>
    <t>Số bổ sung cân đối từ ngân sách cấp trên</t>
  </si>
  <si>
    <t>Số bổ sung thực hiện cải cách tiền lương</t>
  </si>
  <si>
    <t>Thu chuyển nguồn từ năm trước chuyển sang</t>
  </si>
  <si>
    <t>Thu từ kết dư năm trước</t>
  </si>
  <si>
    <t>Phụ lục số 10</t>
  </si>
  <si>
    <t>Biểu mẫu số 61/NĐ31</t>
  </si>
  <si>
    <t xml:space="preserve"> QUYẾT TOÁN CHI CHƯƠNG TRÌNH MỤC TIÊU QUỐC GIA NĂM 2025</t>
  </si>
  <si>
    <t>TT</t>
  </si>
  <si>
    <t>Nội dung chi</t>
  </si>
  <si>
    <t>Năm trước chuyển sang</t>
  </si>
  <si>
    <t>Quyết toán 2025</t>
  </si>
  <si>
    <t>Kinh phí sự nghiệp</t>
  </si>
  <si>
    <t>Đầu tư phát triển</t>
  </si>
  <si>
    <t>Vốn trong nước</t>
  </si>
  <si>
    <t>Vốn nươc ngoài</t>
  </si>
  <si>
    <t>Ngân sách cấp xã</t>
  </si>
  <si>
    <r>
      <t>T</t>
    </r>
    <r>
      <rPr>
        <b/>
        <sz val="11"/>
        <color indexed="8"/>
        <rFont val="Times New Roman"/>
        <family val="1"/>
      </rPr>
      <t>ổng Chương trình mục tiêu quốc gia Giảm nghèo bền vững giai đoạn 2016-2020.</t>
    </r>
  </si>
  <si>
    <t>Chương trình MTQG Giảm nghèo bền vững 2021-2025</t>
  </si>
  <si>
    <t>UBMT TQ Việt Nam TP.Đồng Hới</t>
  </si>
  <si>
    <t>Phòng Văn hoá - Xã hội phường Đồng Hới</t>
  </si>
  <si>
    <t>Chương trình MTQG Xây dựng nông thôn mới 2021-2025</t>
  </si>
  <si>
    <t>Phòng nông nghiệp và môi trường TP Đồng Hới</t>
  </si>
  <si>
    <t>UBND phường Đồng Hới</t>
  </si>
  <si>
    <t>+</t>
  </si>
  <si>
    <t>Xã Đức Ninh</t>
  </si>
  <si>
    <t>Xã Bảo Ninh</t>
  </si>
  <si>
    <t>Phụ lục số 11</t>
  </si>
  <si>
    <t>Biểu mẫu số 48/NĐ31</t>
  </si>
  <si>
    <t>QUYẾT TOÁN CÂN ĐỐI NGÂN SÁCH ĐỊA PHƯƠNG NĂM 2025</t>
  </si>
  <si>
    <t>TỔNG NGUỒN THU NSĐP</t>
  </si>
  <si>
    <t>Thu NSĐP được hưởng theo phân cấp</t>
  </si>
  <si>
    <t>Thu NSĐP hưởng 100%</t>
  </si>
  <si>
    <t>Thu NSĐP hưởng từ các khoản thu phân chia</t>
  </si>
  <si>
    <t xml:space="preserve">Thu bổ sung từ ngân sách cấp trên </t>
  </si>
  <si>
    <t>Thu bổ sung cân đối ngân sách</t>
  </si>
  <si>
    <t>Thu bổ sung có mục tiêu</t>
  </si>
  <si>
    <t>Thu điều tiết từ các khoản thu do tỉnh quản lý</t>
  </si>
  <si>
    <t xml:space="preserve"> Thu kết dư năm trước </t>
  </si>
  <si>
    <t>Thu chuyển nguồn từ năm trước sang</t>
  </si>
  <si>
    <t>Thu chuyển nguồn CCTL từ năm trước chuyển sang (tỉnh đưa vào cân đối)</t>
  </si>
  <si>
    <t>Thu huy động, đóng góp</t>
  </si>
  <si>
    <t xml:space="preserve">Tổng chi cân đối NSĐP </t>
  </si>
  <si>
    <t>Chi các chương trình mục tiêu</t>
  </si>
  <si>
    <t>BỘI CHI NSĐP/BỘI THU NSĐP/KẾT DƯ NSĐP</t>
  </si>
  <si>
    <t>CHI TRẢ NỢ GỐC CỦA NSĐP</t>
  </si>
  <si>
    <t>Từ nguồn vay để trả nợ gốc</t>
  </si>
  <si>
    <t>Từ nguồn bội thu, tăng thu, tiết kiệm chi, kết dư ngân sách cấp tỉnh</t>
  </si>
  <si>
    <t>TỔNG MỨC VAY CỦA NSĐP</t>
  </si>
  <si>
    <t>Vay để bù đắp bội chi</t>
  </si>
  <si>
    <t>Vay để trả nợ gốc</t>
  </si>
  <si>
    <t>G</t>
  </si>
  <si>
    <t>TỔNG MỨC DƯ NỢ VAY CUỐI NĂM CỦA NSĐP</t>
  </si>
  <si>
    <r>
      <t xml:space="preserve">Ghi chú: </t>
    </r>
    <r>
      <rPr>
        <i/>
        <sz val="10"/>
        <color indexed="8"/>
        <rFont val="Times New Roman"/>
        <family val="1"/>
      </rPr>
      <t>(1) Theo quy định tại Điều 7, Điều 11 và Điều 39 Luật NSNN, ngân sách xã không có nhiệm vụ chi nghiên cứu khoa học và công nghệ, trả lãi vay, chi bổ sung quỹ dự trữ tài chính, bội chi NSĐP, vay và trả nợ gốc vay.</t>
    </r>
  </si>
  <si>
    <t>Phụ lục số 12</t>
  </si>
  <si>
    <t>Biểu mẫu số 49/NĐ31</t>
  </si>
  <si>
    <t>QUYẾT TOÁN CÂN ĐỐI NGUỒN THU, CHI NGÂN SÁCH PHƯỜNG ĐỒNG HỚI NĂM 2025</t>
  </si>
  <si>
    <t>NGÂN SÁCH PHƯỜNG ĐỒNG HỚI</t>
  </si>
  <si>
    <t>Nguồn thu ngân sách</t>
  </si>
  <si>
    <t>Thu ngân sách được hưởng theo phân cấp</t>
  </si>
  <si>
    <t xml:space="preserve"> Thu kết dư năm trước</t>
  </si>
  <si>
    <t xml:space="preserve">Thu chuyển nguồn từ năm trước sang  </t>
  </si>
  <si>
    <t>Chi ngân sách</t>
  </si>
  <si>
    <t>Chi thuộc nhiệm vụ của ngân sách cấp xã</t>
  </si>
  <si>
    <t>Kết dư</t>
  </si>
  <si>
    <t>( Phụ lục kèm theo Nghị quyết số 02/NQ-HĐND ngày 06/3/2026 của HĐND phường Đồng Hới)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</si>
</sst>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
    <numFmt numFmtId="166" formatCode="0.0%"/>
    <numFmt numFmtId="167" formatCode="_(* #,##0_);_(* \(#,##0\);_(* &quot;-&quot;??_);_(@_)"/>
    <numFmt numFmtId="168" formatCode="_(* #,##0.00_);_(* \(#,##0.00\);_(* &quot;-&quot;??_);_(@_)"/>
    <numFmt numFmtId="169" formatCode="#,###"/>
  </numFmts>
  <fonts count="53" x14ac:knownFonts="1">
    <font>
      <sz val="11"/>
      <color theme="1"/>
      <name val="Arial"/>
      <family val="2"/>
      <charset val="163"/>
      <scheme val="minor"/>
    </font>
    <font>
      <sz val="11"/>
      <color theme="1"/>
      <name val="Arial"/>
      <family val="2"/>
      <charset val="163"/>
      <scheme val="minor"/>
    </font>
    <font>
      <b/>
      <sz val="10"/>
      <name val="Times New Roman"/>
      <family val="1"/>
    </font>
    <font>
      <sz val="11"/>
      <name val="Times New Roman"/>
      <family val="1"/>
    </font>
    <font>
      <b/>
      <u/>
      <sz val="10"/>
      <name val="Times New Roman"/>
      <family val="1"/>
    </font>
    <font>
      <i/>
      <sz val="10"/>
      <name val="Times New Roman"/>
      <family val="1"/>
    </font>
    <font>
      <sz val="10"/>
      <name val="Times New Roman"/>
      <family val="1"/>
    </font>
    <font>
      <b/>
      <i/>
      <sz val="10"/>
      <name val="Times New Roman"/>
      <family val="1"/>
    </font>
    <font>
      <i/>
      <sz val="12"/>
      <name val="Times New Roman"/>
      <family val="1"/>
    </font>
    <font>
      <i/>
      <sz val="11"/>
      <name val="Times New Roman"/>
      <family val="1"/>
      <charset val="163"/>
    </font>
    <font>
      <sz val="11"/>
      <name val="Times New Roman"/>
      <family val="1"/>
      <charset val="163"/>
    </font>
    <font>
      <b/>
      <sz val="11"/>
      <name val="Times New Roman"/>
      <family val="1"/>
      <charset val="163"/>
    </font>
    <font>
      <b/>
      <sz val="12"/>
      <name val="Times New Roman"/>
      <family val="1"/>
      <charset val="163"/>
    </font>
    <font>
      <sz val="15"/>
      <name val="Times New Roman"/>
      <family val="1"/>
    </font>
    <font>
      <b/>
      <sz val="15"/>
      <color theme="1"/>
      <name val="Times New Roman"/>
      <family val="1"/>
    </font>
    <font>
      <b/>
      <sz val="11"/>
      <name val="Times New Roman"/>
      <family val="1"/>
    </font>
    <font>
      <b/>
      <u/>
      <sz val="11"/>
      <name val="Times New Roman"/>
      <family val="1"/>
    </font>
    <font>
      <b/>
      <sz val="12"/>
      <name val="Times New Roman"/>
      <family val="1"/>
    </font>
    <font>
      <b/>
      <sz val="11"/>
      <color theme="1"/>
      <name val="Times New Roman"/>
      <family val="1"/>
    </font>
    <font>
      <sz val="11"/>
      <color theme="1"/>
      <name val="Times New Roman"/>
      <family val="1"/>
    </font>
    <font>
      <b/>
      <sz val="10"/>
      <color rgb="FF000000"/>
      <name val="Times New Roman"/>
      <family val="1"/>
    </font>
    <font>
      <b/>
      <u/>
      <sz val="11"/>
      <color theme="1"/>
      <name val="Times New Roman"/>
      <family val="1"/>
    </font>
    <font>
      <b/>
      <sz val="11"/>
      <color rgb="FF000000"/>
      <name val="Times New Roman"/>
      <family val="1"/>
    </font>
    <font>
      <i/>
      <sz val="10"/>
      <color rgb="FF000000"/>
      <name val="Times New Roman"/>
      <family val="1"/>
    </font>
    <font>
      <sz val="10"/>
      <color rgb="FF000000"/>
      <name val="Times New Roman"/>
      <family val="1"/>
    </font>
    <font>
      <b/>
      <i/>
      <sz val="10"/>
      <color rgb="FF000000"/>
      <name val="Times New Roman"/>
      <family val="1"/>
    </font>
    <font>
      <i/>
      <sz val="10"/>
      <color indexed="8"/>
      <name val="Times New Roman"/>
      <family val="1"/>
    </font>
    <font>
      <sz val="10"/>
      <color theme="1"/>
      <name val="Times New Roman"/>
      <family val="1"/>
    </font>
    <font>
      <i/>
      <sz val="10"/>
      <color theme="1"/>
      <name val="Times New Roman"/>
      <family val="1"/>
    </font>
    <font>
      <sz val="11"/>
      <name val="Arial"/>
      <family val="2"/>
      <charset val="163"/>
      <scheme val="minor"/>
    </font>
    <font>
      <b/>
      <sz val="12"/>
      <color rgb="FF000000"/>
      <name val="Times New Roman"/>
      <family val="1"/>
    </font>
    <font>
      <b/>
      <sz val="8"/>
      <color rgb="FF000000"/>
      <name val="Times New Roman"/>
      <family val="1"/>
    </font>
    <font>
      <sz val="8"/>
      <color rgb="FF000000"/>
      <name val="Times New Roman"/>
      <family val="1"/>
    </font>
    <font>
      <i/>
      <sz val="8"/>
      <color rgb="FF000000"/>
      <name val="Times New Roman"/>
      <family val="1"/>
    </font>
    <font>
      <i/>
      <sz val="11"/>
      <color theme="1"/>
      <name val="Times New Roman"/>
      <family val="1"/>
    </font>
    <font>
      <sz val="12"/>
      <name val=".VnTime"/>
      <family val="2"/>
    </font>
    <font>
      <sz val="10"/>
      <name val="Arial"/>
      <family val="2"/>
      <scheme val="minor"/>
    </font>
    <font>
      <b/>
      <sz val="10"/>
      <name val="Arial"/>
      <family val="2"/>
      <scheme val="minor"/>
    </font>
    <font>
      <sz val="11"/>
      <name val=".VnTime"/>
      <family val="2"/>
    </font>
    <font>
      <sz val="10"/>
      <name val=".VnTime"/>
      <family val="2"/>
    </font>
    <font>
      <sz val="10"/>
      <color rgb="FFFF0000"/>
      <name val="Times New Roman"/>
      <family val="1"/>
    </font>
    <font>
      <sz val="14"/>
      <name val=".VnTime"/>
      <family val="2"/>
    </font>
    <font>
      <sz val="10"/>
      <name val="Arial"/>
      <family val="2"/>
    </font>
    <font>
      <b/>
      <sz val="11"/>
      <color indexed="8"/>
      <name val="Times New Roman"/>
      <family val="1"/>
    </font>
    <font>
      <b/>
      <sz val="10"/>
      <color theme="1"/>
      <name val="Times New Roman"/>
      <family val="1"/>
    </font>
    <font>
      <b/>
      <u/>
      <sz val="10"/>
      <color theme="1"/>
      <name val="Times New Roman"/>
      <family val="1"/>
    </font>
    <font>
      <sz val="11"/>
      <color theme="1"/>
      <name val="Arial"/>
      <family val="2"/>
      <scheme val="minor"/>
    </font>
    <font>
      <b/>
      <sz val="10"/>
      <color theme="1"/>
      <name val="Arial"/>
      <family val="2"/>
    </font>
    <font>
      <b/>
      <sz val="9"/>
      <color theme="1"/>
      <name val="Times New Roman"/>
      <family val="1"/>
    </font>
    <font>
      <b/>
      <sz val="9"/>
      <color rgb="FF000000"/>
      <name val="Times New Roman"/>
      <family val="1"/>
    </font>
    <font>
      <b/>
      <sz val="11"/>
      <color theme="1"/>
      <name val="Times New Roman"/>
      <family val="1"/>
      <scheme val="major"/>
    </font>
    <font>
      <b/>
      <sz val="10"/>
      <color rgb="FF000000"/>
      <name val="Times New Roman"/>
      <family val="1"/>
      <charset val="163"/>
      <scheme val="major"/>
    </font>
    <font>
      <sz val="10"/>
      <color rgb="FF000000"/>
      <name val="Times New Roman"/>
      <family val="1"/>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0">
    <xf numFmtId="0" fontId="0" fillId="0" borderId="0"/>
    <xf numFmtId="9" fontId="1" fillId="0" borderId="0" applyFont="0" applyFill="0" applyBorder="0" applyAlignment="0" applyProtection="0"/>
    <xf numFmtId="0" fontId="35" fillId="0" borderId="0"/>
    <xf numFmtId="0" fontId="38" fillId="0" borderId="0"/>
    <xf numFmtId="0" fontId="35" fillId="0" borderId="0"/>
    <xf numFmtId="0" fontId="35" fillId="0" borderId="0"/>
    <xf numFmtId="0" fontId="35" fillId="0" borderId="0"/>
    <xf numFmtId="0" fontId="35" fillId="0" borderId="0"/>
    <xf numFmtId="0" fontId="41" fillId="0" borderId="0"/>
    <xf numFmtId="168" fontId="46" fillId="0" borderId="0" applyFont="0" applyFill="0" applyBorder="0" applyAlignment="0" applyProtection="0"/>
  </cellStyleXfs>
  <cellXfs count="279">
    <xf numFmtId="0" fontId="0" fillId="0" borderId="0" xfId="0"/>
    <xf numFmtId="0" fontId="3" fillId="2" borderId="0" xfId="0" applyFont="1" applyFill="1" applyAlignment="1">
      <alignment horizontal="right" vertical="center"/>
    </xf>
    <xf numFmtId="0" fontId="3" fillId="2" borderId="0" xfId="0" applyFont="1" applyFill="1" applyAlignment="1">
      <alignment vertical="center"/>
    </xf>
    <xf numFmtId="0" fontId="2" fillId="2" borderId="0" xfId="0" applyFont="1" applyFill="1" applyAlignment="1">
      <alignment horizontal="center" vertical="center"/>
    </xf>
    <xf numFmtId="3" fontId="3" fillId="2" borderId="0" xfId="0" applyNumberFormat="1" applyFont="1" applyFill="1" applyAlignment="1">
      <alignment horizontal="right" vertical="center"/>
    </xf>
    <xf numFmtId="164" fontId="3" fillId="2" borderId="0" xfId="0" applyNumberFormat="1" applyFont="1" applyFill="1" applyAlignment="1">
      <alignment horizontal="right" vertical="center"/>
    </xf>
    <xf numFmtId="0" fontId="5" fillId="2" borderId="0" xfId="0" applyFont="1" applyFill="1" applyAlignment="1">
      <alignment horizontal="right" vertical="center"/>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3" fontId="2" fillId="2" borderId="1" xfId="0" applyNumberFormat="1" applyFont="1" applyFill="1" applyBorder="1" applyAlignment="1">
      <alignment horizontal="right" vertical="center" wrapText="1"/>
    </xf>
    <xf numFmtId="9" fontId="2" fillId="2" borderId="1" xfId="1" applyFont="1" applyFill="1" applyBorder="1" applyAlignment="1">
      <alignment horizontal="right" vertical="center" wrapText="1"/>
    </xf>
    <xf numFmtId="0" fontId="2" fillId="2" borderId="1" xfId="0" applyFont="1" applyFill="1" applyBorder="1" applyAlignment="1">
      <alignment vertical="center" wrapText="1"/>
    </xf>
    <xf numFmtId="164" fontId="2" fillId="2" borderId="1"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0" fontId="6" fillId="2" borderId="1" xfId="0" applyFont="1" applyFill="1" applyBorder="1" applyAlignment="1">
      <alignment vertical="center" wrapText="1"/>
    </xf>
    <xf numFmtId="3" fontId="6" fillId="2" borderId="1" xfId="0" applyNumberFormat="1"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0" fontId="6" fillId="2" borderId="1" xfId="0" applyFont="1" applyFill="1" applyBorder="1" applyAlignment="1">
      <alignment horizontal="right" vertical="center" wrapText="1"/>
    </xf>
    <xf numFmtId="0" fontId="5" fillId="2" borderId="1" xfId="0" applyFont="1" applyFill="1" applyBorder="1" applyAlignment="1">
      <alignment vertical="center" wrapText="1"/>
    </xf>
    <xf numFmtId="9" fontId="6" fillId="2" borderId="1" xfId="1" applyFont="1" applyFill="1" applyBorder="1" applyAlignment="1">
      <alignment horizontal="righ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3" fontId="7" fillId="2" borderId="1" xfId="0" applyNumberFormat="1" applyFont="1" applyFill="1" applyBorder="1" applyAlignment="1">
      <alignment horizontal="right" vertical="center" wrapText="1"/>
    </xf>
    <xf numFmtId="0" fontId="8" fillId="2" borderId="1" xfId="0" applyFont="1" applyFill="1" applyBorder="1" applyAlignment="1">
      <alignment vertical="center"/>
    </xf>
    <xf numFmtId="9" fontId="7" fillId="2" borderId="1" xfId="1" applyFont="1" applyFill="1" applyBorder="1" applyAlignment="1">
      <alignment horizontal="right" vertical="center" wrapText="1"/>
    </xf>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right" vertical="center" wrapText="1"/>
    </xf>
    <xf numFmtId="9" fontId="5" fillId="2" borderId="1" xfId="1" applyFont="1" applyFill="1" applyBorder="1" applyAlignment="1">
      <alignment horizontal="right" vertical="center" wrapText="1"/>
    </xf>
    <xf numFmtId="0" fontId="6" fillId="2" borderId="0" xfId="0" applyFont="1" applyFill="1" applyAlignment="1">
      <alignment vertical="center"/>
    </xf>
    <xf numFmtId="0" fontId="9" fillId="0" borderId="0" xfId="0" applyFont="1"/>
    <xf numFmtId="0" fontId="10" fillId="0" borderId="0" xfId="0" applyFont="1"/>
    <xf numFmtId="0" fontId="11" fillId="0" borderId="0" xfId="0" applyFont="1"/>
    <xf numFmtId="0" fontId="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right" vertical="center"/>
    </xf>
    <xf numFmtId="0" fontId="5" fillId="2" borderId="0" xfId="0" applyFont="1" applyFill="1" applyAlignment="1">
      <alignment vertical="center"/>
    </xf>
    <xf numFmtId="0" fontId="7" fillId="2" borderId="0" xfId="0" applyFont="1" applyFill="1" applyAlignment="1">
      <alignment vertical="center"/>
    </xf>
    <xf numFmtId="0" fontId="19" fillId="0" borderId="0" xfId="0" applyFont="1" applyAlignment="1">
      <alignment vertical="center"/>
    </xf>
    <xf numFmtId="0" fontId="20" fillId="0" borderId="0" xfId="0" applyFont="1" applyAlignment="1">
      <alignment horizontal="center" vertical="center"/>
    </xf>
    <xf numFmtId="0" fontId="23" fillId="0" borderId="0" xfId="0" applyFont="1" applyAlignment="1">
      <alignment horizontal="right"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3" fontId="20" fillId="0" borderId="1" xfId="0" applyNumberFormat="1" applyFont="1" applyBorder="1" applyAlignment="1">
      <alignment vertical="center" wrapText="1"/>
    </xf>
    <xf numFmtId="9" fontId="20" fillId="0" borderId="1" xfId="1" applyFont="1" applyBorder="1" applyAlignment="1">
      <alignment vertical="center" wrapText="1"/>
    </xf>
    <xf numFmtId="3" fontId="19" fillId="0" borderId="0" xfId="0" applyNumberFormat="1" applyFont="1" applyAlignment="1">
      <alignment vertical="center"/>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3" fontId="24" fillId="0" borderId="1" xfId="0" applyNumberFormat="1" applyFont="1" applyBorder="1" applyAlignment="1">
      <alignment vertical="center" wrapText="1"/>
    </xf>
    <xf numFmtId="9" fontId="24" fillId="0" borderId="1" xfId="1" applyFont="1" applyBorder="1" applyAlignment="1">
      <alignment vertical="center" wrapText="1"/>
    </xf>
    <xf numFmtId="0" fontId="23" fillId="0" borderId="1" xfId="0" applyFont="1" applyBorder="1" applyAlignment="1">
      <alignment vertical="center" wrapText="1"/>
    </xf>
    <xf numFmtId="0" fontId="27" fillId="0" borderId="0" xfId="0" applyFont="1" applyAlignment="1">
      <alignment vertical="center"/>
    </xf>
    <xf numFmtId="0" fontId="28" fillId="0" borderId="0" xfId="0" applyFont="1" applyAlignment="1">
      <alignment vertical="center"/>
    </xf>
    <xf numFmtId="0" fontId="29" fillId="0" borderId="0" xfId="0" applyFont="1"/>
    <xf numFmtId="0" fontId="29" fillId="2" borderId="0" xfId="0" applyFont="1" applyFill="1"/>
    <xf numFmtId="0" fontId="2" fillId="0" borderId="0" xfId="0" applyFont="1" applyAlignment="1">
      <alignment horizontal="center" vertical="center"/>
    </xf>
    <xf numFmtId="0" fontId="5" fillId="0" borderId="0" xfId="0" applyFont="1" applyAlignment="1">
      <alignment horizontal="right" vertical="center"/>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horizontal="right" vertical="center" wrapText="1"/>
    </xf>
    <xf numFmtId="9" fontId="2" fillId="0" borderId="1" xfId="1" applyFont="1" applyBorder="1" applyAlignment="1">
      <alignment horizontal="right" vertical="center" wrapText="1"/>
    </xf>
    <xf numFmtId="3" fontId="6"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9" fontId="6" fillId="0" borderId="1" xfId="1" applyFont="1" applyBorder="1" applyAlignment="1">
      <alignment horizontal="right" vertical="center" wrapText="1"/>
    </xf>
    <xf numFmtId="0" fontId="2" fillId="0" borderId="1" xfId="0" applyFont="1" applyBorder="1" applyAlignment="1">
      <alignment horizontal="right" vertical="center" wrapText="1"/>
    </xf>
    <xf numFmtId="0" fontId="5" fillId="0" borderId="0" xfId="0" applyFont="1" applyAlignment="1">
      <alignment vertical="center" wrapText="1"/>
    </xf>
    <xf numFmtId="0" fontId="20" fillId="0" borderId="0" xfId="0" applyFont="1" applyAlignment="1">
      <alignment horizontal="right" vertical="center"/>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3" fontId="31" fillId="0" borderId="1" xfId="0" applyNumberFormat="1" applyFont="1" applyBorder="1" applyAlignment="1">
      <alignment horizontal="right" vertical="center" wrapText="1"/>
    </xf>
    <xf numFmtId="9" fontId="31" fillId="0" borderId="1" xfId="1"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vertical="center" wrapText="1"/>
    </xf>
    <xf numFmtId="3" fontId="32" fillId="0" borderId="1" xfId="0" applyNumberFormat="1" applyFont="1" applyBorder="1" applyAlignment="1">
      <alignment horizontal="right" vertical="center" wrapText="1"/>
    </xf>
    <xf numFmtId="9" fontId="32" fillId="0" borderId="1" xfId="1" applyFont="1" applyBorder="1" applyAlignment="1">
      <alignment horizontal="center" vertical="center" wrapText="1"/>
    </xf>
    <xf numFmtId="0" fontId="33" fillId="0" borderId="1" xfId="0" applyFont="1" applyBorder="1" applyAlignment="1">
      <alignment vertical="center" wrapText="1"/>
    </xf>
    <xf numFmtId="0" fontId="25" fillId="0" borderId="0" xfId="0" applyFont="1" applyAlignment="1">
      <alignment vertical="center"/>
    </xf>
    <xf numFmtId="0" fontId="34" fillId="0" borderId="0" xfId="0" applyFont="1" applyAlignment="1">
      <alignment vertical="center"/>
    </xf>
    <xf numFmtId="0" fontId="6" fillId="2" borderId="0" xfId="0" applyFont="1" applyFill="1" applyAlignment="1">
      <alignment horizontal="centerContinuous"/>
    </xf>
    <xf numFmtId="0" fontId="2" fillId="2" borderId="0" xfId="0" applyFont="1" applyFill="1"/>
    <xf numFmtId="0" fontId="6" fillId="2" borderId="0" xfId="0" applyFont="1" applyFill="1"/>
    <xf numFmtId="0" fontId="6" fillId="2" borderId="0" xfId="0" applyFont="1" applyFill="1" applyAlignment="1">
      <alignment horizontal="right"/>
    </xf>
    <xf numFmtId="0" fontId="36" fillId="2" borderId="0" xfId="0" applyFont="1" applyFill="1"/>
    <xf numFmtId="0" fontId="2" fillId="2" borderId="0" xfId="0" applyFont="1" applyFill="1" applyAlignment="1">
      <alignment horizontal="right"/>
    </xf>
    <xf numFmtId="0" fontId="2" fillId="2" borderId="0" xfId="0" applyFont="1" applyFill="1" applyAlignment="1">
      <alignment horizontal="centerContinuous"/>
    </xf>
    <xf numFmtId="0" fontId="5" fillId="2" borderId="0" xfId="0" applyFont="1" applyFill="1" applyAlignment="1">
      <alignment horizontal="center"/>
    </xf>
    <xf numFmtId="0" fontId="5" fillId="2" borderId="0" xfId="0" applyFont="1" applyFill="1" applyAlignment="1">
      <alignment horizontal="left"/>
    </xf>
    <xf numFmtId="165" fontId="6" fillId="2" borderId="0" xfId="0" applyNumberFormat="1" applyFont="1" applyFill="1"/>
    <xf numFmtId="3" fontId="5" fillId="2" borderId="0" xfId="0" applyNumberFormat="1" applyFont="1" applyFill="1" applyAlignment="1">
      <alignment horizontal="center"/>
    </xf>
    <xf numFmtId="0" fontId="2" fillId="2" borderId="8" xfId="0" applyFont="1" applyFill="1" applyBorder="1" applyAlignment="1">
      <alignment vertical="center" wrapText="1"/>
    </xf>
    <xf numFmtId="4" fontId="36" fillId="2" borderId="0" xfId="0" applyNumberFormat="1" applyFont="1" applyFill="1"/>
    <xf numFmtId="0" fontId="2" fillId="2" borderId="1" xfId="0" applyFont="1" applyFill="1" applyBorder="1" applyAlignment="1">
      <alignment horizontal="center" vertical="center"/>
    </xf>
    <xf numFmtId="0" fontId="2" fillId="2" borderId="1" xfId="0" quotePrefix="1" applyFont="1" applyFill="1" applyBorder="1" applyAlignment="1">
      <alignment horizontal="center" vertical="center"/>
    </xf>
    <xf numFmtId="165" fontId="36" fillId="2" borderId="0" xfId="0" applyNumberFormat="1" applyFont="1" applyFill="1"/>
    <xf numFmtId="0" fontId="2" fillId="2" borderId="10" xfId="0" applyFont="1" applyFill="1" applyBorder="1" applyAlignment="1">
      <alignment horizontal="center"/>
    </xf>
    <xf numFmtId="0" fontId="2" fillId="2" borderId="10" xfId="0" applyFont="1" applyFill="1" applyBorder="1" applyAlignment="1">
      <alignment vertical="center" wrapText="1"/>
    </xf>
    <xf numFmtId="3" fontId="2" fillId="2" borderId="10" xfId="0" applyNumberFormat="1" applyFont="1" applyFill="1" applyBorder="1"/>
    <xf numFmtId="166" fontId="2" fillId="2" borderId="10" xfId="1" applyNumberFormat="1" applyFont="1" applyFill="1" applyBorder="1"/>
    <xf numFmtId="0" fontId="37" fillId="2" borderId="0" xfId="0" applyFont="1" applyFill="1"/>
    <xf numFmtId="0" fontId="2" fillId="2" borderId="11" xfId="0" applyFont="1" applyFill="1" applyBorder="1" applyAlignment="1">
      <alignment horizontal="center"/>
    </xf>
    <xf numFmtId="0" fontId="2" fillId="2" borderId="11" xfId="0" applyFont="1" applyFill="1" applyBorder="1" applyAlignment="1">
      <alignment vertical="center" wrapText="1"/>
    </xf>
    <xf numFmtId="3" fontId="2" fillId="2" borderId="11" xfId="0" applyNumberFormat="1" applyFont="1" applyFill="1" applyBorder="1"/>
    <xf numFmtId="166" fontId="2" fillId="2" borderId="11" xfId="1" applyNumberFormat="1" applyFont="1" applyFill="1" applyBorder="1"/>
    <xf numFmtId="0" fontId="6" fillId="2" borderId="11" xfId="3" applyFont="1" applyFill="1" applyBorder="1" applyAlignment="1">
      <alignment horizontal="center" vertical="center" wrapText="1"/>
    </xf>
    <xf numFmtId="0" fontId="6" fillId="2" borderId="11" xfId="4" applyFont="1" applyFill="1" applyBorder="1" applyAlignment="1">
      <alignment vertical="center" wrapText="1"/>
    </xf>
    <xf numFmtId="3" fontId="6" fillId="2" borderId="11" xfId="0" applyNumberFormat="1" applyFont="1" applyFill="1" applyBorder="1"/>
    <xf numFmtId="166" fontId="6" fillId="2" borderId="11" xfId="1" applyNumberFormat="1" applyFont="1" applyFill="1" applyBorder="1"/>
    <xf numFmtId="3" fontId="6" fillId="2" borderId="11" xfId="5" applyNumberFormat="1" applyFont="1" applyFill="1" applyBorder="1" applyAlignment="1">
      <alignment vertical="center" wrapText="1"/>
    </xf>
    <xf numFmtId="3" fontId="39" fillId="2" borderId="11" xfId="5" applyNumberFormat="1" applyFont="1" applyFill="1" applyBorder="1" applyAlignment="1">
      <alignment vertical="center" wrapText="1"/>
    </xf>
    <xf numFmtId="0" fontId="6" fillId="2" borderId="11" xfId="3" applyFont="1" applyFill="1" applyBorder="1" applyAlignment="1">
      <alignment vertical="center" wrapText="1"/>
    </xf>
    <xf numFmtId="3" fontId="40" fillId="2" borderId="11" xfId="0" applyNumberFormat="1" applyFont="1" applyFill="1" applyBorder="1"/>
    <xf numFmtId="0" fontId="6" fillId="2" borderId="11" xfId="6" applyFont="1" applyFill="1" applyBorder="1" applyAlignment="1">
      <alignment vertical="center" wrapText="1"/>
    </xf>
    <xf numFmtId="0" fontId="6" fillId="2" borderId="11" xfId="0" applyFont="1" applyFill="1" applyBorder="1"/>
    <xf numFmtId="0" fontId="6" fillId="2" borderId="11" xfId="0" applyFont="1" applyFill="1" applyBorder="1" applyAlignment="1">
      <alignment vertical="center" wrapText="1"/>
    </xf>
    <xf numFmtId="0" fontId="2" fillId="2" borderId="11" xfId="3" applyFont="1" applyFill="1" applyBorder="1" applyAlignment="1">
      <alignment horizontal="center" vertical="center" wrapText="1"/>
    </xf>
    <xf numFmtId="0" fontId="2" fillId="2" borderId="12" xfId="3" applyFont="1" applyFill="1" applyBorder="1" applyAlignment="1">
      <alignment horizontal="center" vertical="center" wrapText="1"/>
    </xf>
    <xf numFmtId="0" fontId="2" fillId="2" borderId="12" xfId="3" applyFont="1" applyFill="1" applyBorder="1" applyAlignment="1">
      <alignment vertical="center" wrapText="1"/>
    </xf>
    <xf numFmtId="3" fontId="2" fillId="2" borderId="12" xfId="0" applyNumberFormat="1" applyFont="1" applyFill="1" applyBorder="1"/>
    <xf numFmtId="166" fontId="2" fillId="2" borderId="12" xfId="1" applyNumberFormat="1" applyFont="1" applyFill="1" applyBorder="1"/>
    <xf numFmtId="0" fontId="5" fillId="2" borderId="0" xfId="0" applyFont="1" applyFill="1"/>
    <xf numFmtId="0" fontId="5" fillId="2" borderId="0" xfId="0" quotePrefix="1" applyFont="1" applyFill="1"/>
    <xf numFmtId="0" fontId="42" fillId="2" borderId="0" xfId="0" applyFont="1" applyFill="1"/>
    <xf numFmtId="0" fontId="2" fillId="2" borderId="0" xfId="7" applyFont="1" applyFill="1" applyAlignment="1">
      <alignment horizontal="center"/>
    </xf>
    <xf numFmtId="49" fontId="2" fillId="2" borderId="0" xfId="2" applyNumberFormat="1" applyFont="1" applyFill="1" applyAlignment="1">
      <alignment horizontal="center" vertical="center" wrapText="1"/>
    </xf>
    <xf numFmtId="0" fontId="39" fillId="2" borderId="0" xfId="2" applyFont="1" applyFill="1" applyAlignment="1">
      <alignment horizontal="center" vertical="center" wrapText="1"/>
    </xf>
    <xf numFmtId="0" fontId="39" fillId="2" borderId="0" xfId="4" applyFont="1" applyFill="1"/>
    <xf numFmtId="0" fontId="2" fillId="2" borderId="1" xfId="4" applyFont="1" applyFill="1" applyBorder="1" applyAlignment="1">
      <alignment horizontal="center" vertical="center" wrapText="1"/>
    </xf>
    <xf numFmtId="0" fontId="2" fillId="2" borderId="1" xfId="4" applyFont="1" applyFill="1" applyBorder="1" applyAlignment="1">
      <alignment vertical="center" wrapText="1"/>
    </xf>
    <xf numFmtId="3" fontId="2" fillId="2" borderId="1" xfId="4" applyNumberFormat="1" applyFont="1" applyFill="1" applyBorder="1" applyAlignment="1">
      <alignment horizontal="right" vertical="center" wrapText="1"/>
    </xf>
    <xf numFmtId="3" fontId="6" fillId="2" borderId="11" xfId="4" applyNumberFormat="1" applyFont="1" applyFill="1" applyBorder="1" applyAlignment="1">
      <alignment horizontal="right" vertical="center" wrapText="1"/>
    </xf>
    <xf numFmtId="0" fontId="39" fillId="2" borderId="0" xfId="0" applyFont="1" applyFill="1"/>
    <xf numFmtId="0" fontId="6" fillId="2" borderId="11" xfId="0" applyFont="1" applyFill="1" applyBorder="1" applyAlignment="1">
      <alignment vertical="center"/>
    </xf>
    <xf numFmtId="0" fontId="6" fillId="2" borderId="12" xfId="4" applyFont="1" applyFill="1" applyBorder="1" applyAlignment="1">
      <alignment horizontal="left" vertical="center" wrapText="1"/>
    </xf>
    <xf numFmtId="3" fontId="6" fillId="2" borderId="12" xfId="4" applyNumberFormat="1" applyFont="1" applyFill="1" applyBorder="1" applyAlignment="1">
      <alignment horizontal="center" vertical="center" wrapText="1"/>
    </xf>
    <xf numFmtId="3" fontId="6" fillId="2" borderId="12" xfId="4" applyNumberFormat="1" applyFont="1" applyFill="1" applyBorder="1" applyAlignment="1">
      <alignment horizontal="right" vertical="center" wrapText="1"/>
    </xf>
    <xf numFmtId="0" fontId="19" fillId="0" borderId="0" xfId="0" applyFont="1" applyAlignment="1">
      <alignment horizontal="center" vertical="center"/>
    </xf>
    <xf numFmtId="0" fontId="20" fillId="0" borderId="1" xfId="0" applyFont="1" applyBorder="1" applyAlignment="1">
      <alignment horizontal="left" vertical="center" wrapText="1"/>
    </xf>
    <xf numFmtId="3" fontId="20" fillId="0" borderId="1" xfId="0" applyNumberFormat="1" applyFont="1" applyBorder="1" applyAlignment="1">
      <alignment horizontal="right" vertical="center" wrapText="1"/>
    </xf>
    <xf numFmtId="0" fontId="20" fillId="0" borderId="1" xfId="0" applyFont="1" applyBorder="1" applyAlignment="1">
      <alignment horizontal="right" vertical="center" wrapText="1"/>
    </xf>
    <xf numFmtId="9" fontId="20" fillId="0" borderId="1" xfId="1" applyFont="1" applyBorder="1" applyAlignment="1">
      <alignment horizontal="right" vertical="center" wrapText="1"/>
    </xf>
    <xf numFmtId="0" fontId="18" fillId="0" borderId="0" xfId="0" applyFont="1" applyAlignment="1">
      <alignment horizontal="right" vertical="center"/>
    </xf>
    <xf numFmtId="0" fontId="23" fillId="0" borderId="0" xfId="0" applyFont="1" applyAlignment="1">
      <alignment vertical="center"/>
    </xf>
    <xf numFmtId="0" fontId="18" fillId="0" borderId="0" xfId="0" applyFont="1" applyAlignment="1">
      <alignment vertical="center"/>
    </xf>
    <xf numFmtId="0" fontId="24" fillId="0" borderId="0" xfId="0" applyFont="1" applyAlignment="1">
      <alignment vertical="center"/>
    </xf>
    <xf numFmtId="0" fontId="3" fillId="0" borderId="0" xfId="8" applyFont="1"/>
    <xf numFmtId="0" fontId="6" fillId="0" borderId="0" xfId="8" applyFont="1"/>
    <xf numFmtId="0" fontId="2" fillId="0" borderId="0" xfId="8" applyFont="1" applyAlignment="1">
      <alignment horizontal="center"/>
    </xf>
    <xf numFmtId="0" fontId="15" fillId="0" borderId="0" xfId="8" applyFont="1" applyAlignment="1">
      <alignment horizontal="center"/>
    </xf>
    <xf numFmtId="0" fontId="3" fillId="2" borderId="0" xfId="8" applyFont="1" applyFill="1"/>
    <xf numFmtId="0" fontId="15" fillId="0" borderId="0" xfId="8" applyFont="1"/>
    <xf numFmtId="0" fontId="5" fillId="2" borderId="0" xfId="8" applyFont="1" applyFill="1" applyAlignment="1">
      <alignment horizontal="center"/>
    </xf>
    <xf numFmtId="0" fontId="3" fillId="2" borderId="0" xfId="8" applyFont="1" applyFill="1" applyAlignment="1">
      <alignment horizontal="center"/>
    </xf>
    <xf numFmtId="38" fontId="3" fillId="2" borderId="0" xfId="8" applyNumberFormat="1" applyFont="1" applyFill="1" applyAlignment="1">
      <alignment wrapText="1"/>
    </xf>
    <xf numFmtId="38" fontId="3" fillId="2" borderId="0" xfId="8" applyNumberFormat="1" applyFont="1" applyFill="1"/>
    <xf numFmtId="167" fontId="3" fillId="2" borderId="0" xfId="8" applyNumberFormat="1" applyFont="1" applyFill="1"/>
    <xf numFmtId="0" fontId="15" fillId="2" borderId="1" xfId="8" applyFont="1" applyFill="1" applyBorder="1" applyAlignment="1">
      <alignment horizontal="center" vertical="center" wrapText="1"/>
    </xf>
    <xf numFmtId="0" fontId="15" fillId="2" borderId="1" xfId="8" applyFont="1" applyFill="1" applyBorder="1" applyAlignment="1">
      <alignment horizontal="center" vertical="center"/>
    </xf>
    <xf numFmtId="0" fontId="15" fillId="2" borderId="1" xfId="8" applyFont="1" applyFill="1" applyBorder="1" applyAlignment="1">
      <alignment horizontal="left" vertical="center"/>
    </xf>
    <xf numFmtId="38" fontId="15" fillId="2" borderId="1" xfId="8" applyNumberFormat="1" applyFont="1" applyFill="1" applyBorder="1" applyAlignment="1">
      <alignment horizontal="right" vertical="center"/>
    </xf>
    <xf numFmtId="3" fontId="15" fillId="2" borderId="1" xfId="8" applyNumberFormat="1" applyFont="1" applyFill="1" applyBorder="1" applyAlignment="1">
      <alignment horizontal="right" vertical="center"/>
    </xf>
    <xf numFmtId="9" fontId="15" fillId="2" borderId="1" xfId="1" applyFont="1" applyFill="1" applyBorder="1" applyAlignment="1">
      <alignment horizontal="right" vertical="center"/>
    </xf>
    <xf numFmtId="0" fontId="15" fillId="2" borderId="1" xfId="8" applyFont="1" applyFill="1" applyBorder="1" applyAlignment="1">
      <alignment horizontal="left" vertical="center" wrapText="1"/>
    </xf>
    <xf numFmtId="3" fontId="15" fillId="2" borderId="1" xfId="8" applyNumberFormat="1" applyFont="1" applyFill="1" applyBorder="1" applyAlignment="1">
      <alignment horizontal="right" vertical="center" wrapText="1"/>
    </xf>
    <xf numFmtId="9" fontId="15" fillId="2" borderId="1" xfId="1" applyFont="1" applyFill="1" applyBorder="1" applyAlignment="1">
      <alignment horizontal="right" vertical="center" wrapText="1"/>
    </xf>
    <xf numFmtId="0" fontId="3" fillId="2" borderId="1" xfId="8" applyFont="1" applyFill="1" applyBorder="1" applyAlignment="1">
      <alignment horizontal="center" vertical="center"/>
    </xf>
    <xf numFmtId="0" fontId="3" fillId="2" borderId="1" xfId="8" applyFont="1" applyFill="1" applyBorder="1" applyAlignment="1">
      <alignment horizontal="left" vertical="center" wrapText="1"/>
    </xf>
    <xf numFmtId="167" fontId="3" fillId="2" borderId="1" xfId="9" applyNumberFormat="1" applyFont="1" applyFill="1" applyBorder="1" applyAlignment="1">
      <alignment horizontal="right" vertical="center" wrapText="1"/>
    </xf>
    <xf numFmtId="3" fontId="3" fillId="2" borderId="1" xfId="8" applyNumberFormat="1" applyFont="1" applyFill="1" applyBorder="1" applyAlignment="1">
      <alignment horizontal="right" vertical="center" wrapText="1"/>
    </xf>
    <xf numFmtId="3" fontId="3" fillId="2" borderId="1" xfId="8" applyNumberFormat="1" applyFont="1" applyFill="1" applyBorder="1" applyAlignment="1">
      <alignment horizontal="right" vertical="center"/>
    </xf>
    <xf numFmtId="9" fontId="3" fillId="2" borderId="1" xfId="1" applyFont="1" applyFill="1" applyBorder="1" applyAlignment="1">
      <alignment horizontal="right" vertical="center"/>
    </xf>
    <xf numFmtId="169" fontId="47" fillId="2" borderId="1" xfId="0" applyNumberFormat="1" applyFont="1" applyFill="1" applyBorder="1" applyAlignment="1">
      <alignment horizontal="right" vertical="center" wrapText="1"/>
    </xf>
    <xf numFmtId="38" fontId="3" fillId="2" borderId="1" xfId="8" applyNumberFormat="1" applyFont="1" applyFill="1" applyBorder="1" applyAlignment="1">
      <alignment horizontal="right" vertical="center"/>
    </xf>
    <xf numFmtId="0" fontId="3" fillId="0" borderId="0" xfId="8" applyFont="1" applyAlignment="1">
      <alignment horizontal="center"/>
    </xf>
    <xf numFmtId="0" fontId="3" fillId="0" borderId="0" xfId="8" applyFont="1" applyAlignment="1">
      <alignment wrapText="1"/>
    </xf>
    <xf numFmtId="3" fontId="3" fillId="0" borderId="0" xfId="8" applyNumberFormat="1" applyFont="1"/>
    <xf numFmtId="0" fontId="18" fillId="2" borderId="0" xfId="0" applyFont="1" applyFill="1" applyAlignment="1">
      <alignment horizontal="center" vertical="center"/>
    </xf>
    <xf numFmtId="0" fontId="19" fillId="2" borderId="0" xfId="0" applyFont="1" applyFill="1" applyAlignment="1">
      <alignment vertical="center"/>
    </xf>
    <xf numFmtId="0" fontId="20" fillId="2" borderId="0" xfId="0" applyFont="1" applyFill="1" applyAlignment="1">
      <alignment horizontal="center" vertical="center"/>
    </xf>
    <xf numFmtId="0" fontId="23" fillId="2" borderId="0" xfId="0" applyFont="1" applyFill="1" applyAlignment="1">
      <alignment horizontal="right" vertical="center"/>
    </xf>
    <xf numFmtId="0" fontId="20" fillId="2" borderId="1" xfId="0" applyFont="1" applyFill="1" applyBorder="1" applyAlignment="1">
      <alignment horizontal="center" vertical="center" wrapText="1"/>
    </xf>
    <xf numFmtId="0" fontId="20" fillId="2" borderId="1" xfId="0" applyFont="1" applyFill="1" applyBorder="1" applyAlignment="1">
      <alignment vertical="center" wrapText="1"/>
    </xf>
    <xf numFmtId="3" fontId="20" fillId="2" borderId="1" xfId="0" applyNumberFormat="1" applyFont="1" applyFill="1" applyBorder="1" applyAlignment="1">
      <alignment vertical="center" wrapText="1"/>
    </xf>
    <xf numFmtId="9" fontId="20" fillId="2" borderId="1" xfId="1" applyFont="1" applyFill="1" applyBorder="1" applyAlignment="1">
      <alignment horizontal="center" vertical="center" wrapText="1"/>
    </xf>
    <xf numFmtId="3" fontId="19" fillId="2" borderId="0" xfId="0" applyNumberFormat="1" applyFont="1" applyFill="1" applyAlignment="1">
      <alignment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wrapText="1"/>
    </xf>
    <xf numFmtId="3" fontId="24" fillId="2" borderId="1" xfId="0" applyNumberFormat="1" applyFont="1" applyFill="1" applyBorder="1" applyAlignment="1">
      <alignment vertical="center" wrapText="1"/>
    </xf>
    <xf numFmtId="9" fontId="24" fillId="2" borderId="1" xfId="1" applyFont="1" applyFill="1" applyBorder="1" applyAlignment="1">
      <alignment horizontal="center" vertical="center" wrapText="1"/>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50" fillId="2" borderId="0" xfId="0" applyFont="1" applyFill="1" applyAlignment="1">
      <alignment horizontal="center" vertical="center"/>
    </xf>
    <xf numFmtId="0" fontId="51" fillId="2" borderId="0" xfId="0" applyFont="1" applyFill="1" applyAlignment="1">
      <alignment horizontal="center" vertical="center"/>
    </xf>
    <xf numFmtId="3" fontId="24" fillId="2" borderId="1" xfId="0" applyNumberFormat="1" applyFont="1" applyFill="1" applyBorder="1" applyAlignment="1">
      <alignment horizontal="right" vertical="center" wrapText="1"/>
    </xf>
    <xf numFmtId="0" fontId="24" fillId="2" borderId="1" xfId="0" applyFont="1" applyFill="1" applyBorder="1" applyAlignment="1">
      <alignment horizontal="right" vertical="center" wrapText="1"/>
    </xf>
    <xf numFmtId="9" fontId="24" fillId="0" borderId="1" xfId="1" applyFont="1" applyBorder="1" applyAlignment="1">
      <alignment horizontal="right" vertical="center" wrapText="1"/>
    </xf>
    <xf numFmtId="3" fontId="24" fillId="0" borderId="1" xfId="0" applyNumberFormat="1" applyFont="1" applyBorder="1" applyAlignment="1">
      <alignment horizontal="right" vertical="center" wrapText="1"/>
    </xf>
    <xf numFmtId="164" fontId="19" fillId="0" borderId="0" xfId="0" applyNumberFormat="1" applyFont="1" applyAlignment="1">
      <alignment vertical="center"/>
    </xf>
    <xf numFmtId="3" fontId="52" fillId="0" borderId="1" xfId="0" applyNumberFormat="1" applyFont="1" applyBorder="1" applyAlignment="1">
      <alignmen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wrapText="1"/>
    </xf>
    <xf numFmtId="0" fontId="14" fillId="0" borderId="0" xfId="0" applyFont="1" applyAlignment="1">
      <alignment horizontal="center" vertical="center"/>
    </xf>
    <xf numFmtId="0" fontId="9"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25" fillId="0" borderId="2" xfId="0" applyFont="1" applyBorder="1" applyAlignment="1">
      <alignment horizontal="left" vertical="center" wrapText="1"/>
    </xf>
    <xf numFmtId="0" fontId="28" fillId="0" borderId="0" xfId="0" applyFont="1" applyAlignment="1">
      <alignment horizontal="left" vertical="center" wrapText="1"/>
    </xf>
    <xf numFmtId="0" fontId="18"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3" fontId="6" fillId="2" borderId="3" xfId="0" applyNumberFormat="1" applyFont="1" applyFill="1" applyBorder="1" applyAlignment="1">
      <alignment horizontal="right" vertical="center" wrapText="1"/>
    </xf>
    <xf numFmtId="3" fontId="6" fillId="2" borderId="4" xfId="0" applyNumberFormat="1" applyFont="1" applyFill="1" applyBorder="1" applyAlignment="1">
      <alignment horizontal="right" vertical="center" wrapText="1"/>
    </xf>
    <xf numFmtId="3" fontId="6" fillId="0" borderId="3"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9" fontId="6" fillId="0" borderId="3" xfId="1" applyFont="1" applyBorder="1" applyAlignment="1">
      <alignment horizontal="right" vertical="center" wrapText="1"/>
    </xf>
    <xf numFmtId="9" fontId="6" fillId="0" borderId="4" xfId="1" applyFont="1" applyBorder="1" applyAlignment="1">
      <alignment horizontal="right" vertical="center" wrapText="1"/>
    </xf>
    <xf numFmtId="3" fontId="6" fillId="2" borderId="5" xfId="0" applyNumberFormat="1" applyFont="1" applyFill="1" applyBorder="1" applyAlignment="1">
      <alignment horizontal="right" vertical="center" wrapText="1"/>
    </xf>
    <xf numFmtId="3" fontId="6" fillId="0" borderId="5" xfId="0" applyNumberFormat="1" applyFont="1" applyBorder="1" applyAlignment="1">
      <alignment horizontal="right" vertical="center" wrapText="1"/>
    </xf>
    <xf numFmtId="9" fontId="6" fillId="0" borderId="5" xfId="1" applyFont="1" applyBorder="1" applyAlignment="1">
      <alignment horizontal="right" vertical="center" wrapText="1"/>
    </xf>
    <xf numFmtId="0" fontId="7" fillId="0" borderId="2" xfId="0" applyFont="1" applyBorder="1" applyAlignment="1">
      <alignment horizontal="left" vertical="center"/>
    </xf>
    <xf numFmtId="0" fontId="5" fillId="0" borderId="6" xfId="0" applyFont="1" applyBorder="1" applyAlignment="1">
      <alignment horizontal="center" vertical="center"/>
    </xf>
    <xf numFmtId="0" fontId="30" fillId="0" borderId="0" xfId="0" applyFont="1" applyAlignment="1">
      <alignment horizontal="center" vertical="center"/>
    </xf>
    <xf numFmtId="0" fontId="31" fillId="0" borderId="1" xfId="0" applyFont="1" applyBorder="1" applyAlignment="1">
      <alignment horizontal="center" vertical="center" wrapText="1"/>
    </xf>
    <xf numFmtId="0" fontId="2" fillId="2" borderId="0" xfId="2" applyFont="1" applyFill="1" applyAlignment="1">
      <alignment horizontal="center" vertical="center" wrapText="1"/>
    </xf>
    <xf numFmtId="0" fontId="4" fillId="2" borderId="0" xfId="2" applyFont="1" applyFill="1" applyAlignment="1">
      <alignment horizontal="center" vertical="center" wrapText="1"/>
    </xf>
    <xf numFmtId="0" fontId="5" fillId="2" borderId="0" xfId="0" applyFont="1" applyFill="1" applyAlignment="1">
      <alignment horizontal="center"/>
    </xf>
    <xf numFmtId="0" fontId="5" fillId="2" borderId="6" xfId="0" applyFont="1" applyFill="1" applyBorder="1" applyAlignment="1">
      <alignment horizont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2" borderId="0" xfId="0" quotePrefix="1" applyFont="1" applyFill="1" applyAlignment="1">
      <alignment horizontal="center"/>
    </xf>
    <xf numFmtId="0" fontId="2" fillId="2" borderId="9" xfId="0" applyFont="1" applyFill="1" applyBorder="1" applyAlignment="1">
      <alignment horizontal="center" vertical="center" wrapText="1"/>
    </xf>
    <xf numFmtId="0" fontId="2" fillId="2" borderId="7" xfId="4" applyFont="1" applyFill="1" applyBorder="1" applyAlignment="1">
      <alignment horizontal="center" vertical="center" wrapText="1"/>
    </xf>
    <xf numFmtId="0" fontId="2" fillId="2" borderId="8" xfId="4" applyFont="1" applyFill="1" applyBorder="1" applyAlignment="1">
      <alignment horizontal="center" vertical="center" wrapText="1"/>
    </xf>
    <xf numFmtId="0" fontId="2" fillId="2" borderId="9"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2" fillId="2" borderId="0" xfId="0" applyFont="1" applyFill="1" applyAlignment="1">
      <alignment horizontal="center"/>
    </xf>
    <xf numFmtId="0" fontId="4" fillId="2" borderId="0" xfId="0" applyFont="1" applyFill="1" applyAlignment="1">
      <alignment horizontal="center"/>
    </xf>
    <xf numFmtId="0" fontId="5" fillId="2" borderId="0" xfId="7" applyFont="1" applyFill="1" applyAlignment="1">
      <alignment horizontal="center" vertical="center" wrapText="1"/>
    </xf>
    <xf numFmtId="0" fontId="2" fillId="2" borderId="0" xfId="7" applyFont="1" applyFill="1" applyAlignment="1">
      <alignment horizontal="center"/>
    </xf>
    <xf numFmtId="0" fontId="2" fillId="2" borderId="0" xfId="7" applyFont="1" applyFill="1" applyAlignment="1">
      <alignment horizontal="center" vertical="center" wrapText="1"/>
    </xf>
    <xf numFmtId="0" fontId="5" fillId="2" borderId="6" xfId="4" applyFont="1" applyFill="1" applyBorder="1" applyAlignment="1">
      <alignment horizontal="center" vertical="center"/>
    </xf>
    <xf numFmtId="0" fontId="20" fillId="0" borderId="1" xfId="0"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24" fillId="0" borderId="0" xfId="0" applyFont="1" applyAlignment="1">
      <alignment horizontal="center" vertical="center"/>
    </xf>
    <xf numFmtId="0" fontId="3" fillId="2" borderId="6" xfId="8" applyFont="1" applyFill="1" applyBorder="1" applyAlignment="1">
      <alignment horizontal="right"/>
    </xf>
    <xf numFmtId="0" fontId="5" fillId="2" borderId="0" xfId="8" applyFont="1" applyFill="1" applyAlignment="1">
      <alignment horizontal="center"/>
    </xf>
    <xf numFmtId="0" fontId="15" fillId="0" borderId="0" xfId="8" applyFont="1" applyAlignment="1">
      <alignment horizontal="center" wrapText="1"/>
    </xf>
    <xf numFmtId="0" fontId="16" fillId="0" borderId="0" xfId="8" applyFont="1" applyAlignment="1">
      <alignment horizontal="center" wrapText="1"/>
    </xf>
    <xf numFmtId="0" fontId="15" fillId="0" borderId="0" xfId="8" applyFont="1" applyAlignment="1">
      <alignment horizontal="left"/>
    </xf>
    <xf numFmtId="0" fontId="17" fillId="2" borderId="0" xfId="8" applyFont="1" applyFill="1" applyAlignment="1">
      <alignment horizontal="center"/>
    </xf>
    <xf numFmtId="0" fontId="3" fillId="0" borderId="0" xfId="8" applyFont="1" applyAlignment="1">
      <alignment horizontal="left" wrapText="1"/>
    </xf>
    <xf numFmtId="0" fontId="15" fillId="2" borderId="1" xfId="8" applyFont="1" applyFill="1" applyBorder="1" applyAlignment="1">
      <alignment horizontal="center" vertical="center" wrapText="1"/>
    </xf>
    <xf numFmtId="0" fontId="15" fillId="2" borderId="1" xfId="8" applyFont="1" applyFill="1" applyBorder="1" applyAlignment="1">
      <alignment horizontal="center" vertical="center"/>
    </xf>
    <xf numFmtId="0" fontId="18" fillId="2" borderId="0" xfId="0" applyFont="1" applyFill="1" applyAlignment="1">
      <alignment horizontal="center" vertical="center"/>
    </xf>
    <xf numFmtId="0" fontId="21" fillId="2" borderId="0" xfId="0" applyFont="1" applyFill="1" applyAlignment="1">
      <alignment horizontal="center" vertical="center"/>
    </xf>
    <xf numFmtId="0" fontId="20" fillId="2" borderId="0" xfId="0" applyFont="1" applyFill="1" applyAlignment="1">
      <alignment horizontal="center" vertical="center"/>
    </xf>
    <xf numFmtId="0" fontId="23" fillId="2" borderId="0" xfId="0" applyFont="1" applyFill="1" applyAlignment="1">
      <alignment horizontal="center" vertical="center"/>
    </xf>
    <xf numFmtId="0" fontId="20" fillId="2" borderId="1" xfId="0" applyFont="1" applyFill="1" applyBorder="1" applyAlignment="1">
      <alignment horizontal="center" vertical="center" wrapText="1"/>
    </xf>
  </cellXfs>
  <cellStyles count="10">
    <cellStyle name="Bình thường" xfId="0" builtinId="0"/>
    <cellStyle name="Comma 15 2" xfId="9" xr:uid="{00000000-0005-0000-0000-000000000000}"/>
    <cellStyle name="Normal 13" xfId="2" xr:uid="{00000000-0005-0000-0000-000002000000}"/>
    <cellStyle name="Normal 7" xfId="4" xr:uid="{00000000-0005-0000-0000-000003000000}"/>
    <cellStyle name="Normal 9" xfId="7" xr:uid="{00000000-0005-0000-0000-000004000000}"/>
    <cellStyle name="Normal_DT thu vµ DT giao duc nam 2011 van.xls" xfId="5" xr:uid="{00000000-0005-0000-0000-000005000000}"/>
    <cellStyle name="Normal_Mau bieu de nghi cung cap_Phong tai chinh" xfId="3" xr:uid="{00000000-0005-0000-0000-000006000000}"/>
    <cellStyle name="Normal_PL6 Bieu 46, PL8 bieu 6 TT59" xfId="8" xr:uid="{00000000-0005-0000-0000-000007000000}"/>
    <cellStyle name="Normal_quy toan theo tung co quan" xfId="6" xr:uid="{00000000-0005-0000-0000-000008000000}"/>
    <cellStyle name="Phần tră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New%20Folder\LUCKY%20USB\HDND\HDND%20PHUONG%20DONG%20HOI%20KHOA%20I\KY%204\QUY&#7870;T%20TO&#193;N%20&#272;&#7890;NG%20H&#7898;I%20%20k&#232;m%20NQ%20H&#272;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15-MB 60-342"/>
      <sheetName val="pL 01- MB61-342"/>
      <sheetName val="62-342"/>
      <sheetName val="63-342"/>
      <sheetName val="64-342"/>
      <sheetName val="65-342"/>
      <sheetName val="66-342"/>
      <sheetName val="67-342"/>
      <sheetName val="68-342"/>
      <sheetName val="69-342"/>
      <sheetName val="70-342"/>
      <sheetName val="PL 13-MB 48-31"/>
      <sheetName val="PL 14- MB49-31"/>
      <sheetName val="PL 02 - MB 50-31"/>
      <sheetName val="PL 03-MD51-31"/>
      <sheetName val="PL 04 -MB 52-31"/>
      <sheetName val="PL 05 - MB 53-31"/>
      <sheetName val="PL 06 - MB54-31"/>
      <sheetName val="55-31"/>
      <sheetName val="PL 07- MB56-31"/>
      <sheetName val="PL 08- MB57-31"/>
      <sheetName val="PL 09- MB58-31"/>
      <sheetName val="PL 10-MB59-31"/>
      <sheetName val="PL 11- MB60-31"/>
      <sheetName val="PL 12 - MB61-31"/>
      <sheetName val="62-31"/>
      <sheetName val="63-31"/>
      <sheetName val="64-31"/>
    </sheetNames>
    <sheetDataSet>
      <sheetData sheetId="0">
        <row r="1">
          <cell r="A1" t="str">
            <v>HỘI ĐỒNG NHÂN DÂN</v>
          </cell>
        </row>
        <row r="8">
          <cell r="F8">
            <v>1078771120111</v>
          </cell>
        </row>
        <row r="10">
          <cell r="D10">
            <v>325056754819</v>
          </cell>
        </row>
        <row r="13">
          <cell r="D13">
            <v>1607378064</v>
          </cell>
        </row>
        <row r="14">
          <cell r="D14">
            <v>95541778440</v>
          </cell>
        </row>
        <row r="15">
          <cell r="F15">
            <v>220300856575</v>
          </cell>
        </row>
        <row r="16">
          <cell r="F16">
            <v>6031000</v>
          </cell>
        </row>
        <row r="18">
          <cell r="B18">
            <v>275158108000</v>
          </cell>
          <cell r="D18">
            <v>275158108000</v>
          </cell>
        </row>
        <row r="19">
          <cell r="B19">
            <v>382014041445</v>
          </cell>
          <cell r="D19">
            <v>382014041445</v>
          </cell>
        </row>
      </sheetData>
      <sheetData sheetId="1">
        <row r="3">
          <cell r="A3" t="str">
            <v>HỘI ĐỒNG NHÂN DÂN</v>
          </cell>
        </row>
        <row r="4">
          <cell r="A4" t="str">
            <v>PHƯỜNG ĐỒNG HỚI</v>
          </cell>
        </row>
        <row r="6">
          <cell r="A6" t="str">
            <v>(Phụ lục kèm theo Nghị quyết số                  /NQ-HĐND ngày             /3/2026 của HĐND phường Đồng Hới)</v>
          </cell>
        </row>
      </sheetData>
      <sheetData sheetId="2"/>
      <sheetData sheetId="3"/>
      <sheetData sheetId="4"/>
      <sheetData sheetId="5"/>
      <sheetData sheetId="6"/>
      <sheetData sheetId="7"/>
      <sheetData sheetId="8"/>
      <sheetData sheetId="9"/>
      <sheetData sheetId="10"/>
      <sheetData sheetId="11">
        <row r="6">
          <cell r="A6" t="str">
            <v>(Phụ lục kèm theo Nghị quyết số                  /NQ-HĐND ngày             /3/2026 của HĐND phường Đồng Hới)</v>
          </cell>
        </row>
        <row r="7">
          <cell r="E7" t="str">
            <v>ĐVT: đồng</v>
          </cell>
        </row>
        <row r="12">
          <cell r="C12">
            <v>148524880000</v>
          </cell>
          <cell r="D12">
            <v>325056754819</v>
          </cell>
        </row>
        <row r="15">
          <cell r="D15">
            <v>657172149445</v>
          </cell>
        </row>
        <row r="16">
          <cell r="C16">
            <v>277820000000</v>
          </cell>
          <cell r="D16">
            <v>275158108000</v>
          </cell>
        </row>
        <row r="17">
          <cell r="C17">
            <v>142079000000</v>
          </cell>
          <cell r="D17">
            <v>382014041445</v>
          </cell>
        </row>
        <row r="18">
          <cell r="C18">
            <v>35514000000</v>
          </cell>
        </row>
        <row r="19">
          <cell r="D19">
            <v>1607378064</v>
          </cell>
        </row>
        <row r="20">
          <cell r="D20">
            <v>95541778440</v>
          </cell>
        </row>
        <row r="22">
          <cell r="D22">
            <v>6881000</v>
          </cell>
        </row>
        <row r="24">
          <cell r="C24">
            <v>704544680000</v>
          </cell>
          <cell r="D24">
            <v>858464232536</v>
          </cell>
        </row>
        <row r="25">
          <cell r="C25">
            <v>112384000000</v>
          </cell>
          <cell r="D25">
            <v>117353596876</v>
          </cell>
        </row>
        <row r="26">
          <cell r="C26">
            <v>578790680000</v>
          </cell>
          <cell r="D26">
            <v>741110635660</v>
          </cell>
        </row>
        <row r="29">
          <cell r="C29">
            <v>13370000000</v>
          </cell>
        </row>
        <row r="31">
          <cell r="C31">
            <v>2620200000</v>
          </cell>
        </row>
        <row r="34">
          <cell r="D34">
            <v>220300856575</v>
          </cell>
        </row>
        <row r="35">
          <cell r="D35">
            <v>6031000</v>
          </cell>
        </row>
        <row r="36">
          <cell r="C36">
            <v>0</v>
          </cell>
        </row>
      </sheetData>
      <sheetData sheetId="12">
        <row r="1">
          <cell r="A1" t="str">
            <v>HỘI ĐỒNG NHÂN DÂN</v>
          </cell>
        </row>
        <row r="2">
          <cell r="A2" t="str">
            <v>PHƯỜNG ĐỒNG HỚI</v>
          </cell>
        </row>
        <row r="14">
          <cell r="C14">
            <v>277820000000</v>
          </cell>
        </row>
        <row r="15">
          <cell r="C15">
            <v>142079000000</v>
          </cell>
        </row>
        <row r="16">
          <cell r="D16">
            <v>1607378064</v>
          </cell>
        </row>
        <row r="17">
          <cell r="D17">
            <v>95541778440</v>
          </cell>
        </row>
      </sheetData>
      <sheetData sheetId="13">
        <row r="1">
          <cell r="A1" t="str">
            <v>HỘI ĐỒNG NHÂN DÂN</v>
          </cell>
        </row>
        <row r="2">
          <cell r="A2" t="str">
            <v>PHƯỜNG ĐỒNG HỚI</v>
          </cell>
        </row>
        <row r="7">
          <cell r="A7" t="str">
            <v>(Phụ lục kèm theo Nghị quyết số                  /NQ-HĐND ngày             /3/2026 của HĐND phường Đồng Hới)</v>
          </cell>
        </row>
        <row r="16">
          <cell r="F16">
            <v>1012447</v>
          </cell>
        </row>
      </sheetData>
      <sheetData sheetId="14">
        <row r="1">
          <cell r="A1" t="str">
            <v>HỘI ĐỒNG NHÂN DÂN</v>
          </cell>
        </row>
        <row r="2">
          <cell r="A2" t="str">
            <v>PHƯỜNG ĐỒNG HỚI</v>
          </cell>
        </row>
        <row r="5">
          <cell r="A5" t="str">
            <v>(Phụ lục kèm theo Nghị quyết số                  /NQ-HĐND ngày             /3/2026 của HĐND phường Đồng Hới)</v>
          </cell>
        </row>
        <row r="29">
          <cell r="D29">
            <v>6031000</v>
          </cell>
        </row>
        <row r="30">
          <cell r="D30">
            <v>1418804000</v>
          </cell>
        </row>
        <row r="35">
          <cell r="D35">
            <v>220300856575</v>
          </cell>
        </row>
      </sheetData>
      <sheetData sheetId="15">
        <row r="1">
          <cell r="A1" t="str">
            <v>HỘI ĐỒNG NHÂN DÂN</v>
          </cell>
        </row>
        <row r="2">
          <cell r="A2" t="str">
            <v>PHƯỜNG ĐỒNG HỚI</v>
          </cell>
        </row>
        <row r="6">
          <cell r="A6" t="str">
            <v>(Phụ lục kèm theo Nghị quyết số                  /NQ-HĐND ngày             /3/2026 của HĐND phường Đồng Hới)</v>
          </cell>
        </row>
        <row r="14">
          <cell r="D14">
            <v>117353596876</v>
          </cell>
        </row>
        <row r="15">
          <cell r="C15">
            <v>112384000000</v>
          </cell>
        </row>
        <row r="31">
          <cell r="D31">
            <v>741110635660</v>
          </cell>
        </row>
        <row r="32">
          <cell r="D32">
            <v>239938050168</v>
          </cell>
        </row>
        <row r="47">
          <cell r="D47">
            <v>13085770000</v>
          </cell>
        </row>
        <row r="49">
          <cell r="D49">
            <v>6031000</v>
          </cell>
        </row>
        <row r="50">
          <cell r="D50">
            <v>220300856575</v>
          </cell>
        </row>
      </sheetData>
      <sheetData sheetId="16">
        <row r="1">
          <cell r="A1" t="str">
            <v>HỘI ĐỒNG NHÂN DÂN</v>
          </cell>
        </row>
        <row r="2">
          <cell r="A2" t="str">
            <v>PHƯỜNG ĐỒNG HỚI</v>
          </cell>
        </row>
        <row r="5">
          <cell r="A5" t="str">
            <v>(Phụ lục kèm theo Nghị quyết số                  /NQ-HĐND ngày             /3/2026 của HĐND phường Đồng Hới)</v>
          </cell>
        </row>
        <row r="12">
          <cell r="C12">
            <v>112384000000</v>
          </cell>
          <cell r="F12">
            <v>117353596876</v>
          </cell>
        </row>
        <row r="28">
          <cell r="C28">
            <v>13370000000</v>
          </cell>
          <cell r="F28">
            <v>13085770000</v>
          </cell>
        </row>
        <row r="35">
          <cell r="F35">
            <v>6031000</v>
          </cell>
        </row>
        <row r="36">
          <cell r="F36">
            <v>220300856575</v>
          </cell>
        </row>
      </sheetData>
      <sheetData sheetId="17">
        <row r="1">
          <cell r="A1" t="str">
            <v>HỘI ĐỒNG NHÂN DÂN</v>
          </cell>
        </row>
        <row r="2">
          <cell r="A2" t="str">
            <v>PHƯỜNG ĐỒNG HỚI</v>
          </cell>
        </row>
      </sheetData>
      <sheetData sheetId="18"/>
      <sheetData sheetId="19">
        <row r="5">
          <cell r="A5" t="str">
            <v>(Phụ lục kèm theo Nghị quyết số                  /NQ-HĐND ngày             /3/2026 của HĐND phường Đồng Hới)</v>
          </cell>
        </row>
      </sheetData>
      <sheetData sheetId="20">
        <row r="1">
          <cell r="A1" t="str">
            <v>HỘI ĐỒNG NHÂN DÂN</v>
          </cell>
        </row>
        <row r="2">
          <cell r="A2" t="str">
            <v>PHƯỜNG ĐỒNG HỚI</v>
          </cell>
        </row>
        <row r="11">
          <cell r="C11">
            <v>13356932000</v>
          </cell>
          <cell r="H11">
            <v>13269729762</v>
          </cell>
        </row>
        <row r="12">
          <cell r="C12">
            <v>10910965000</v>
          </cell>
          <cell r="H12">
            <v>10876352426</v>
          </cell>
        </row>
        <row r="13">
          <cell r="C13">
            <v>4963694000</v>
          </cell>
          <cell r="H13">
            <v>4954310000</v>
          </cell>
        </row>
        <row r="14">
          <cell r="C14">
            <v>12523682000</v>
          </cell>
          <cell r="H14">
            <v>12470209000</v>
          </cell>
        </row>
        <row r="15">
          <cell r="C15">
            <v>8995734000</v>
          </cell>
          <cell r="H15">
            <v>8860399000</v>
          </cell>
        </row>
        <row r="16">
          <cell r="C16">
            <v>6244282000</v>
          </cell>
          <cell r="H16">
            <v>6219532596</v>
          </cell>
        </row>
        <row r="17">
          <cell r="C17">
            <v>6961009000</v>
          </cell>
          <cell r="H17">
            <v>6942339000</v>
          </cell>
        </row>
        <row r="18">
          <cell r="C18">
            <v>7857755000</v>
          </cell>
          <cell r="H18">
            <v>7833975742</v>
          </cell>
        </row>
        <row r="19">
          <cell r="C19">
            <v>8160348000</v>
          </cell>
          <cell r="H19">
            <v>8150205280</v>
          </cell>
        </row>
        <row r="20">
          <cell r="C20">
            <v>15005028000</v>
          </cell>
          <cell r="H20">
            <v>14950261000</v>
          </cell>
        </row>
        <row r="21">
          <cell r="C21">
            <v>7724742000</v>
          </cell>
          <cell r="H21">
            <v>7681657560</v>
          </cell>
        </row>
        <row r="22">
          <cell r="C22">
            <v>11885926000</v>
          </cell>
          <cell r="H22">
            <v>11847871000</v>
          </cell>
        </row>
        <row r="23">
          <cell r="C23">
            <v>6703918000</v>
          </cell>
          <cell r="H23">
            <v>6662352054</v>
          </cell>
        </row>
        <row r="24">
          <cell r="C24">
            <v>8252517000</v>
          </cell>
          <cell r="H24">
            <v>8226184000</v>
          </cell>
        </row>
        <row r="25">
          <cell r="C25">
            <v>8846192000</v>
          </cell>
          <cell r="H25">
            <v>8802508499</v>
          </cell>
        </row>
        <row r="26">
          <cell r="C26">
            <v>7453775000</v>
          </cell>
          <cell r="H26">
            <v>7446653957</v>
          </cell>
        </row>
        <row r="27">
          <cell r="C27">
            <v>9996182000</v>
          </cell>
          <cell r="H27">
            <v>9956364800</v>
          </cell>
        </row>
        <row r="28">
          <cell r="C28">
            <v>6404208000</v>
          </cell>
          <cell r="H28">
            <v>6382521958</v>
          </cell>
        </row>
        <row r="29">
          <cell r="C29">
            <v>6296771000</v>
          </cell>
          <cell r="H29">
            <v>6275872280</v>
          </cell>
        </row>
        <row r="30">
          <cell r="C30">
            <v>5689465000</v>
          </cell>
          <cell r="H30">
            <v>5674002000</v>
          </cell>
        </row>
        <row r="31">
          <cell r="C31">
            <v>6256361000</v>
          </cell>
          <cell r="H31">
            <v>6253630000</v>
          </cell>
        </row>
        <row r="32">
          <cell r="C32">
            <v>5975120000</v>
          </cell>
          <cell r="H32">
            <v>5967880000</v>
          </cell>
        </row>
        <row r="33">
          <cell r="C33">
            <v>3559353000</v>
          </cell>
          <cell r="H33">
            <v>3554219000</v>
          </cell>
        </row>
        <row r="34">
          <cell r="C34">
            <v>6968912000</v>
          </cell>
          <cell r="H34">
            <v>6953391200</v>
          </cell>
        </row>
        <row r="35">
          <cell r="C35">
            <v>10522278000</v>
          </cell>
          <cell r="H35">
            <v>10485272891</v>
          </cell>
        </row>
        <row r="36">
          <cell r="C36">
            <v>10454780000</v>
          </cell>
          <cell r="H36">
            <v>10281494640</v>
          </cell>
          <cell r="J36">
            <v>116549360</v>
          </cell>
        </row>
        <row r="37">
          <cell r="C37">
            <v>8386018000</v>
          </cell>
          <cell r="H37">
            <v>7887490490</v>
          </cell>
        </row>
        <row r="38">
          <cell r="C38">
            <v>6245490000</v>
          </cell>
          <cell r="H38">
            <v>6228029200</v>
          </cell>
        </row>
        <row r="39">
          <cell r="C39">
            <v>5947768000</v>
          </cell>
          <cell r="H39">
            <v>5936047000</v>
          </cell>
        </row>
        <row r="40">
          <cell r="C40">
            <v>20311103960</v>
          </cell>
          <cell r="H40">
            <v>20311103960</v>
          </cell>
        </row>
        <row r="41">
          <cell r="C41">
            <v>87080000</v>
          </cell>
          <cell r="H41">
            <v>87080000</v>
          </cell>
        </row>
        <row r="42">
          <cell r="C42">
            <v>5682282736</v>
          </cell>
          <cell r="H42">
            <v>5682282736</v>
          </cell>
        </row>
        <row r="43">
          <cell r="C43">
            <v>681503118</v>
          </cell>
          <cell r="H43">
            <v>681503118</v>
          </cell>
        </row>
        <row r="44">
          <cell r="C44">
            <v>9399417806</v>
          </cell>
          <cell r="H44">
            <v>9399417806</v>
          </cell>
        </row>
        <row r="45">
          <cell r="C45">
            <v>5066757245</v>
          </cell>
          <cell r="H45">
            <v>5066757245</v>
          </cell>
        </row>
        <row r="46">
          <cell r="C46">
            <v>311484300</v>
          </cell>
          <cell r="H46">
            <v>311484300</v>
          </cell>
        </row>
        <row r="47">
          <cell r="C47">
            <v>137301157222</v>
          </cell>
          <cell r="H47">
            <v>134750518355</v>
          </cell>
          <cell r="J47">
            <v>262839000</v>
          </cell>
        </row>
        <row r="48">
          <cell r="C48">
            <v>3998574429</v>
          </cell>
          <cell r="H48">
            <v>3998574429</v>
          </cell>
        </row>
        <row r="49">
          <cell r="C49">
            <v>1004973871</v>
          </cell>
          <cell r="H49">
            <v>1004973871</v>
          </cell>
        </row>
        <row r="50">
          <cell r="C50">
            <v>7989878760</v>
          </cell>
          <cell r="H50">
            <v>7989878760</v>
          </cell>
        </row>
        <row r="51">
          <cell r="C51">
            <v>878528800</v>
          </cell>
          <cell r="H51">
            <v>878528800</v>
          </cell>
        </row>
        <row r="52">
          <cell r="C52">
            <v>1563424900</v>
          </cell>
          <cell r="H52">
            <v>1563424900</v>
          </cell>
        </row>
        <row r="53">
          <cell r="C53">
            <v>6702902434</v>
          </cell>
          <cell r="H53">
            <v>6702902434</v>
          </cell>
        </row>
        <row r="54">
          <cell r="C54">
            <v>13308241530</v>
          </cell>
          <cell r="H54">
            <v>13308241530</v>
          </cell>
        </row>
        <row r="55">
          <cell r="C55">
            <v>9069208679</v>
          </cell>
          <cell r="H55">
            <v>9069208679</v>
          </cell>
        </row>
        <row r="56">
          <cell r="C56">
            <v>2700590098</v>
          </cell>
          <cell r="H56">
            <v>2700590098</v>
          </cell>
        </row>
        <row r="57">
          <cell r="C57">
            <v>2993063610</v>
          </cell>
          <cell r="H57">
            <v>2978150610</v>
          </cell>
        </row>
        <row r="58">
          <cell r="C58">
            <v>1515373773</v>
          </cell>
          <cell r="H58">
            <v>1515373773</v>
          </cell>
        </row>
        <row r="59">
          <cell r="C59">
            <v>1097704000</v>
          </cell>
          <cell r="H59">
            <v>1097704000</v>
          </cell>
        </row>
        <row r="60">
          <cell r="C60">
            <v>689172375</v>
          </cell>
          <cell r="H60">
            <v>689172375</v>
          </cell>
        </row>
        <row r="61">
          <cell r="C61">
            <v>998186000</v>
          </cell>
          <cell r="H61">
            <v>998186000</v>
          </cell>
        </row>
        <row r="62">
          <cell r="C62">
            <v>221749172</v>
          </cell>
          <cell r="H62">
            <v>221749172</v>
          </cell>
        </row>
        <row r="63">
          <cell r="C63">
            <v>492344106</v>
          </cell>
          <cell r="H63">
            <v>492344106</v>
          </cell>
        </row>
        <row r="64">
          <cell r="C64">
            <v>139293965</v>
          </cell>
          <cell r="H64">
            <v>139293965</v>
          </cell>
        </row>
        <row r="65">
          <cell r="C65">
            <v>328270000</v>
          </cell>
          <cell r="H65">
            <v>328270000</v>
          </cell>
        </row>
        <row r="66">
          <cell r="C66">
            <v>250902000</v>
          </cell>
          <cell r="H66">
            <v>250902000</v>
          </cell>
        </row>
        <row r="67">
          <cell r="C67">
            <v>44369712425</v>
          </cell>
          <cell r="H67">
            <v>44369712425</v>
          </cell>
        </row>
        <row r="68">
          <cell r="C68">
            <v>3649148780</v>
          </cell>
          <cell r="H68">
            <v>3649148780</v>
          </cell>
        </row>
        <row r="69">
          <cell r="C69">
            <v>60648127200</v>
          </cell>
          <cell r="H69">
            <v>60648127200</v>
          </cell>
        </row>
        <row r="70">
          <cell r="C70">
            <v>20623645240</v>
          </cell>
          <cell r="H70">
            <v>20623645240</v>
          </cell>
        </row>
        <row r="71">
          <cell r="C71">
            <v>201232000</v>
          </cell>
          <cell r="H71">
            <v>201232000</v>
          </cell>
        </row>
        <row r="72">
          <cell r="C72">
            <v>15504016000</v>
          </cell>
          <cell r="H72">
            <v>15504016000</v>
          </cell>
        </row>
        <row r="73">
          <cell r="C73">
            <v>1120706833</v>
          </cell>
          <cell r="H73">
            <v>1120706833</v>
          </cell>
        </row>
        <row r="74">
          <cell r="C74">
            <v>24888000</v>
          </cell>
          <cell r="H74">
            <v>24888000</v>
          </cell>
        </row>
        <row r="75">
          <cell r="C75">
            <v>105580000</v>
          </cell>
          <cell r="H75">
            <v>105580000</v>
          </cell>
        </row>
        <row r="76">
          <cell r="C76">
            <v>29159860</v>
          </cell>
          <cell r="H76">
            <v>29159860</v>
          </cell>
        </row>
        <row r="77">
          <cell r="C77">
            <v>77660852900</v>
          </cell>
          <cell r="H77">
            <v>76501825691</v>
          </cell>
          <cell r="J77">
            <v>608396000</v>
          </cell>
        </row>
        <row r="78">
          <cell r="C78">
            <v>7347729000</v>
          </cell>
          <cell r="H78">
            <v>6349248117</v>
          </cell>
        </row>
        <row r="79">
          <cell r="C79">
            <v>2796170000</v>
          </cell>
          <cell r="H79">
            <v>2793641520</v>
          </cell>
        </row>
        <row r="80">
          <cell r="C80">
            <v>31219838000</v>
          </cell>
          <cell r="H80">
            <v>30214926099</v>
          </cell>
          <cell r="J80">
            <v>759977389</v>
          </cell>
        </row>
        <row r="81">
          <cell r="C81">
            <v>8383407000</v>
          </cell>
          <cell r="H81">
            <v>8320098158</v>
          </cell>
        </row>
        <row r="82">
          <cell r="C82">
            <v>1406306380</v>
          </cell>
          <cell r="H82">
            <v>1406306380</v>
          </cell>
        </row>
      </sheetData>
      <sheetData sheetId="21"/>
      <sheetData sheetId="22">
        <row r="5">
          <cell r="A5" t="str">
            <v>(Phụ lục kèm theo Nghị quyết số                  /NQ-HĐND ngày             /3/2026 của HĐND phường Đồng Hới)</v>
          </cell>
        </row>
      </sheetData>
      <sheetData sheetId="23">
        <row r="1">
          <cell r="A1" t="str">
            <v>HỘI ĐỒNG NHÂN DÂN</v>
          </cell>
        </row>
        <row r="2">
          <cell r="A2" t="str">
            <v>PHƯỜNG ĐỒNG HỚI</v>
          </cell>
        </row>
        <row r="5">
          <cell r="A5" t="str">
            <v>(Phụ lục kèm theo Nghị quyết số                  /NQ-HĐND ngày             /3/2026 của HĐND phường Đồng Hới)</v>
          </cell>
        </row>
      </sheetData>
      <sheetData sheetId="24">
        <row r="10">
          <cell r="M10">
            <v>1418804000</v>
          </cell>
        </row>
      </sheetData>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3"/>
  <sheetViews>
    <sheetView workbookViewId="0">
      <selection activeCell="A6" sqref="A6:J6"/>
    </sheetView>
  </sheetViews>
  <sheetFormatPr defaultColWidth="9" defaultRowHeight="13.8" x14ac:dyDescent="0.25"/>
  <cols>
    <col min="1" max="1" width="5.09765625" style="2" customWidth="1"/>
    <col min="2" max="2" width="52.59765625" style="2" customWidth="1"/>
    <col min="3" max="4" width="14.8984375" style="1" customWidth="1"/>
    <col min="5" max="8" width="17.09765625" style="1" customWidth="1"/>
    <col min="9" max="10" width="14.09765625" style="1" customWidth="1"/>
    <col min="11" max="256" width="9" style="2"/>
    <col min="257" max="257" width="5.09765625" style="2" customWidth="1"/>
    <col min="258" max="258" width="52.59765625" style="2" customWidth="1"/>
    <col min="259" max="260" width="14.8984375" style="2" customWidth="1"/>
    <col min="261" max="264" width="17.09765625" style="2" customWidth="1"/>
    <col min="265" max="266" width="14.09765625" style="2" customWidth="1"/>
    <col min="267" max="512" width="9" style="2"/>
    <col min="513" max="513" width="5.09765625" style="2" customWidth="1"/>
    <col min="514" max="514" width="52.59765625" style="2" customWidth="1"/>
    <col min="515" max="516" width="14.8984375" style="2" customWidth="1"/>
    <col min="517" max="520" width="17.09765625" style="2" customWidth="1"/>
    <col min="521" max="522" width="14.09765625" style="2" customWidth="1"/>
    <col min="523" max="768" width="9" style="2"/>
    <col min="769" max="769" width="5.09765625" style="2" customWidth="1"/>
    <col min="770" max="770" width="52.59765625" style="2" customWidth="1"/>
    <col min="771" max="772" width="14.8984375" style="2" customWidth="1"/>
    <col min="773" max="776" width="17.09765625" style="2" customWidth="1"/>
    <col min="777" max="778" width="14.09765625" style="2" customWidth="1"/>
    <col min="779" max="1024" width="9" style="2"/>
    <col min="1025" max="1025" width="5.09765625" style="2" customWidth="1"/>
    <col min="1026" max="1026" width="52.59765625" style="2" customWidth="1"/>
    <col min="1027" max="1028" width="14.8984375" style="2" customWidth="1"/>
    <col min="1029" max="1032" width="17.09765625" style="2" customWidth="1"/>
    <col min="1033" max="1034" width="14.09765625" style="2" customWidth="1"/>
    <col min="1035" max="1280" width="9" style="2"/>
    <col min="1281" max="1281" width="5.09765625" style="2" customWidth="1"/>
    <col min="1282" max="1282" width="52.59765625" style="2" customWidth="1"/>
    <col min="1283" max="1284" width="14.8984375" style="2" customWidth="1"/>
    <col min="1285" max="1288" width="17.09765625" style="2" customWidth="1"/>
    <col min="1289" max="1290" width="14.09765625" style="2" customWidth="1"/>
    <col min="1291" max="1536" width="9" style="2"/>
    <col min="1537" max="1537" width="5.09765625" style="2" customWidth="1"/>
    <col min="1538" max="1538" width="52.59765625" style="2" customWidth="1"/>
    <col min="1539" max="1540" width="14.8984375" style="2" customWidth="1"/>
    <col min="1541" max="1544" width="17.09765625" style="2" customWidth="1"/>
    <col min="1545" max="1546" width="14.09765625" style="2" customWidth="1"/>
    <col min="1547" max="1792" width="9" style="2"/>
    <col min="1793" max="1793" width="5.09765625" style="2" customWidth="1"/>
    <col min="1794" max="1794" width="52.59765625" style="2" customWidth="1"/>
    <col min="1795" max="1796" width="14.8984375" style="2" customWidth="1"/>
    <col min="1797" max="1800" width="17.09765625" style="2" customWidth="1"/>
    <col min="1801" max="1802" width="14.09765625" style="2" customWidth="1"/>
    <col min="1803" max="2048" width="9" style="2"/>
    <col min="2049" max="2049" width="5.09765625" style="2" customWidth="1"/>
    <col min="2050" max="2050" width="52.59765625" style="2" customWidth="1"/>
    <col min="2051" max="2052" width="14.8984375" style="2" customWidth="1"/>
    <col min="2053" max="2056" width="17.09765625" style="2" customWidth="1"/>
    <col min="2057" max="2058" width="14.09765625" style="2" customWidth="1"/>
    <col min="2059" max="2304" width="9" style="2"/>
    <col min="2305" max="2305" width="5.09765625" style="2" customWidth="1"/>
    <col min="2306" max="2306" width="52.59765625" style="2" customWidth="1"/>
    <col min="2307" max="2308" width="14.8984375" style="2" customWidth="1"/>
    <col min="2309" max="2312" width="17.09765625" style="2" customWidth="1"/>
    <col min="2313" max="2314" width="14.09765625" style="2" customWidth="1"/>
    <col min="2315" max="2560" width="9" style="2"/>
    <col min="2561" max="2561" width="5.09765625" style="2" customWidth="1"/>
    <col min="2562" max="2562" width="52.59765625" style="2" customWidth="1"/>
    <col min="2563" max="2564" width="14.8984375" style="2" customWidth="1"/>
    <col min="2565" max="2568" width="17.09765625" style="2" customWidth="1"/>
    <col min="2569" max="2570" width="14.09765625" style="2" customWidth="1"/>
    <col min="2571" max="2816" width="9" style="2"/>
    <col min="2817" max="2817" width="5.09765625" style="2" customWidth="1"/>
    <col min="2818" max="2818" width="52.59765625" style="2" customWidth="1"/>
    <col min="2819" max="2820" width="14.8984375" style="2" customWidth="1"/>
    <col min="2821" max="2824" width="17.09765625" style="2" customWidth="1"/>
    <col min="2825" max="2826" width="14.09765625" style="2" customWidth="1"/>
    <col min="2827" max="3072" width="9" style="2"/>
    <col min="3073" max="3073" width="5.09765625" style="2" customWidth="1"/>
    <col min="3074" max="3074" width="52.59765625" style="2" customWidth="1"/>
    <col min="3075" max="3076" width="14.8984375" style="2" customWidth="1"/>
    <col min="3077" max="3080" width="17.09765625" style="2" customWidth="1"/>
    <col min="3081" max="3082" width="14.09765625" style="2" customWidth="1"/>
    <col min="3083" max="3328" width="9" style="2"/>
    <col min="3329" max="3329" width="5.09765625" style="2" customWidth="1"/>
    <col min="3330" max="3330" width="52.59765625" style="2" customWidth="1"/>
    <col min="3331" max="3332" width="14.8984375" style="2" customWidth="1"/>
    <col min="3333" max="3336" width="17.09765625" style="2" customWidth="1"/>
    <col min="3337" max="3338" width="14.09765625" style="2" customWidth="1"/>
    <col min="3339" max="3584" width="9" style="2"/>
    <col min="3585" max="3585" width="5.09765625" style="2" customWidth="1"/>
    <col min="3586" max="3586" width="52.59765625" style="2" customWidth="1"/>
    <col min="3587" max="3588" width="14.8984375" style="2" customWidth="1"/>
    <col min="3589" max="3592" width="17.09765625" style="2" customWidth="1"/>
    <col min="3593" max="3594" width="14.09765625" style="2" customWidth="1"/>
    <col min="3595" max="3840" width="9" style="2"/>
    <col min="3841" max="3841" width="5.09765625" style="2" customWidth="1"/>
    <col min="3842" max="3842" width="52.59765625" style="2" customWidth="1"/>
    <col min="3843" max="3844" width="14.8984375" style="2" customWidth="1"/>
    <col min="3845" max="3848" width="17.09765625" style="2" customWidth="1"/>
    <col min="3849" max="3850" width="14.09765625" style="2" customWidth="1"/>
    <col min="3851" max="4096" width="9" style="2"/>
    <col min="4097" max="4097" width="5.09765625" style="2" customWidth="1"/>
    <col min="4098" max="4098" width="52.59765625" style="2" customWidth="1"/>
    <col min="4099" max="4100" width="14.8984375" style="2" customWidth="1"/>
    <col min="4101" max="4104" width="17.09765625" style="2" customWidth="1"/>
    <col min="4105" max="4106" width="14.09765625" style="2" customWidth="1"/>
    <col min="4107" max="4352" width="9" style="2"/>
    <col min="4353" max="4353" width="5.09765625" style="2" customWidth="1"/>
    <col min="4354" max="4354" width="52.59765625" style="2" customWidth="1"/>
    <col min="4355" max="4356" width="14.8984375" style="2" customWidth="1"/>
    <col min="4357" max="4360" width="17.09765625" style="2" customWidth="1"/>
    <col min="4361" max="4362" width="14.09765625" style="2" customWidth="1"/>
    <col min="4363" max="4608" width="9" style="2"/>
    <col min="4609" max="4609" width="5.09765625" style="2" customWidth="1"/>
    <col min="4610" max="4610" width="52.59765625" style="2" customWidth="1"/>
    <col min="4611" max="4612" width="14.8984375" style="2" customWidth="1"/>
    <col min="4613" max="4616" width="17.09765625" style="2" customWidth="1"/>
    <col min="4617" max="4618" width="14.09765625" style="2" customWidth="1"/>
    <col min="4619" max="4864" width="9" style="2"/>
    <col min="4865" max="4865" width="5.09765625" style="2" customWidth="1"/>
    <col min="4866" max="4866" width="52.59765625" style="2" customWidth="1"/>
    <col min="4867" max="4868" width="14.8984375" style="2" customWidth="1"/>
    <col min="4869" max="4872" width="17.09765625" style="2" customWidth="1"/>
    <col min="4873" max="4874" width="14.09765625" style="2" customWidth="1"/>
    <col min="4875" max="5120" width="9" style="2"/>
    <col min="5121" max="5121" width="5.09765625" style="2" customWidth="1"/>
    <col min="5122" max="5122" width="52.59765625" style="2" customWidth="1"/>
    <col min="5123" max="5124" width="14.8984375" style="2" customWidth="1"/>
    <col min="5125" max="5128" width="17.09765625" style="2" customWidth="1"/>
    <col min="5129" max="5130" width="14.09765625" style="2" customWidth="1"/>
    <col min="5131" max="5376" width="9" style="2"/>
    <col min="5377" max="5377" width="5.09765625" style="2" customWidth="1"/>
    <col min="5378" max="5378" width="52.59765625" style="2" customWidth="1"/>
    <col min="5379" max="5380" width="14.8984375" style="2" customWidth="1"/>
    <col min="5381" max="5384" width="17.09765625" style="2" customWidth="1"/>
    <col min="5385" max="5386" width="14.09765625" style="2" customWidth="1"/>
    <col min="5387" max="5632" width="9" style="2"/>
    <col min="5633" max="5633" width="5.09765625" style="2" customWidth="1"/>
    <col min="5634" max="5634" width="52.59765625" style="2" customWidth="1"/>
    <col min="5635" max="5636" width="14.8984375" style="2" customWidth="1"/>
    <col min="5637" max="5640" width="17.09765625" style="2" customWidth="1"/>
    <col min="5641" max="5642" width="14.09765625" style="2" customWidth="1"/>
    <col min="5643" max="5888" width="9" style="2"/>
    <col min="5889" max="5889" width="5.09765625" style="2" customWidth="1"/>
    <col min="5890" max="5890" width="52.59765625" style="2" customWidth="1"/>
    <col min="5891" max="5892" width="14.8984375" style="2" customWidth="1"/>
    <col min="5893" max="5896" width="17.09765625" style="2" customWidth="1"/>
    <col min="5897" max="5898" width="14.09765625" style="2" customWidth="1"/>
    <col min="5899" max="6144" width="9" style="2"/>
    <col min="6145" max="6145" width="5.09765625" style="2" customWidth="1"/>
    <col min="6146" max="6146" width="52.59765625" style="2" customWidth="1"/>
    <col min="6147" max="6148" width="14.8984375" style="2" customWidth="1"/>
    <col min="6149" max="6152" width="17.09765625" style="2" customWidth="1"/>
    <col min="6153" max="6154" width="14.09765625" style="2" customWidth="1"/>
    <col min="6155" max="6400" width="9" style="2"/>
    <col min="6401" max="6401" width="5.09765625" style="2" customWidth="1"/>
    <col min="6402" max="6402" width="52.59765625" style="2" customWidth="1"/>
    <col min="6403" max="6404" width="14.8984375" style="2" customWidth="1"/>
    <col min="6405" max="6408" width="17.09765625" style="2" customWidth="1"/>
    <col min="6409" max="6410" width="14.09765625" style="2" customWidth="1"/>
    <col min="6411" max="6656" width="9" style="2"/>
    <col min="6657" max="6657" width="5.09765625" style="2" customWidth="1"/>
    <col min="6658" max="6658" width="52.59765625" style="2" customWidth="1"/>
    <col min="6659" max="6660" width="14.8984375" style="2" customWidth="1"/>
    <col min="6661" max="6664" width="17.09765625" style="2" customWidth="1"/>
    <col min="6665" max="6666" width="14.09765625" style="2" customWidth="1"/>
    <col min="6667" max="6912" width="9" style="2"/>
    <col min="6913" max="6913" width="5.09765625" style="2" customWidth="1"/>
    <col min="6914" max="6914" width="52.59765625" style="2" customWidth="1"/>
    <col min="6915" max="6916" width="14.8984375" style="2" customWidth="1"/>
    <col min="6917" max="6920" width="17.09765625" style="2" customWidth="1"/>
    <col min="6921" max="6922" width="14.09765625" style="2" customWidth="1"/>
    <col min="6923" max="7168" width="9" style="2"/>
    <col min="7169" max="7169" width="5.09765625" style="2" customWidth="1"/>
    <col min="7170" max="7170" width="52.59765625" style="2" customWidth="1"/>
    <col min="7171" max="7172" width="14.8984375" style="2" customWidth="1"/>
    <col min="7173" max="7176" width="17.09765625" style="2" customWidth="1"/>
    <col min="7177" max="7178" width="14.09765625" style="2" customWidth="1"/>
    <col min="7179" max="7424" width="9" style="2"/>
    <col min="7425" max="7425" width="5.09765625" style="2" customWidth="1"/>
    <col min="7426" max="7426" width="52.59765625" style="2" customWidth="1"/>
    <col min="7427" max="7428" width="14.8984375" style="2" customWidth="1"/>
    <col min="7429" max="7432" width="17.09765625" style="2" customWidth="1"/>
    <col min="7433" max="7434" width="14.09765625" style="2" customWidth="1"/>
    <col min="7435" max="7680" width="9" style="2"/>
    <col min="7681" max="7681" width="5.09765625" style="2" customWidth="1"/>
    <col min="7682" max="7682" width="52.59765625" style="2" customWidth="1"/>
    <col min="7683" max="7684" width="14.8984375" style="2" customWidth="1"/>
    <col min="7685" max="7688" width="17.09765625" style="2" customWidth="1"/>
    <col min="7689" max="7690" width="14.09765625" style="2" customWidth="1"/>
    <col min="7691" max="7936" width="9" style="2"/>
    <col min="7937" max="7937" width="5.09765625" style="2" customWidth="1"/>
    <col min="7938" max="7938" width="52.59765625" style="2" customWidth="1"/>
    <col min="7939" max="7940" width="14.8984375" style="2" customWidth="1"/>
    <col min="7941" max="7944" width="17.09765625" style="2" customWidth="1"/>
    <col min="7945" max="7946" width="14.09765625" style="2" customWidth="1"/>
    <col min="7947" max="8192" width="9" style="2"/>
    <col min="8193" max="8193" width="5.09765625" style="2" customWidth="1"/>
    <col min="8194" max="8194" width="52.59765625" style="2" customWidth="1"/>
    <col min="8195" max="8196" width="14.8984375" style="2" customWidth="1"/>
    <col min="8197" max="8200" width="17.09765625" style="2" customWidth="1"/>
    <col min="8201" max="8202" width="14.09765625" style="2" customWidth="1"/>
    <col min="8203" max="8448" width="9" style="2"/>
    <col min="8449" max="8449" width="5.09765625" style="2" customWidth="1"/>
    <col min="8450" max="8450" width="52.59765625" style="2" customWidth="1"/>
    <col min="8451" max="8452" width="14.8984375" style="2" customWidth="1"/>
    <col min="8453" max="8456" width="17.09765625" style="2" customWidth="1"/>
    <col min="8457" max="8458" width="14.09765625" style="2" customWidth="1"/>
    <col min="8459" max="8704" width="9" style="2"/>
    <col min="8705" max="8705" width="5.09765625" style="2" customWidth="1"/>
    <col min="8706" max="8706" width="52.59765625" style="2" customWidth="1"/>
    <col min="8707" max="8708" width="14.8984375" style="2" customWidth="1"/>
    <col min="8709" max="8712" width="17.09765625" style="2" customWidth="1"/>
    <col min="8713" max="8714" width="14.09765625" style="2" customWidth="1"/>
    <col min="8715" max="8960" width="9" style="2"/>
    <col min="8961" max="8961" width="5.09765625" style="2" customWidth="1"/>
    <col min="8962" max="8962" width="52.59765625" style="2" customWidth="1"/>
    <col min="8963" max="8964" width="14.8984375" style="2" customWidth="1"/>
    <col min="8965" max="8968" width="17.09765625" style="2" customWidth="1"/>
    <col min="8969" max="8970" width="14.09765625" style="2" customWidth="1"/>
    <col min="8971" max="9216" width="9" style="2"/>
    <col min="9217" max="9217" width="5.09765625" style="2" customWidth="1"/>
    <col min="9218" max="9218" width="52.59765625" style="2" customWidth="1"/>
    <col min="9219" max="9220" width="14.8984375" style="2" customWidth="1"/>
    <col min="9221" max="9224" width="17.09765625" style="2" customWidth="1"/>
    <col min="9225" max="9226" width="14.09765625" style="2" customWidth="1"/>
    <col min="9227" max="9472" width="9" style="2"/>
    <col min="9473" max="9473" width="5.09765625" style="2" customWidth="1"/>
    <col min="9474" max="9474" width="52.59765625" style="2" customWidth="1"/>
    <col min="9475" max="9476" width="14.8984375" style="2" customWidth="1"/>
    <col min="9477" max="9480" width="17.09765625" style="2" customWidth="1"/>
    <col min="9481" max="9482" width="14.09765625" style="2" customWidth="1"/>
    <col min="9483" max="9728" width="9" style="2"/>
    <col min="9729" max="9729" width="5.09765625" style="2" customWidth="1"/>
    <col min="9730" max="9730" width="52.59765625" style="2" customWidth="1"/>
    <col min="9731" max="9732" width="14.8984375" style="2" customWidth="1"/>
    <col min="9733" max="9736" width="17.09765625" style="2" customWidth="1"/>
    <col min="9737" max="9738" width="14.09765625" style="2" customWidth="1"/>
    <col min="9739" max="9984" width="9" style="2"/>
    <col min="9985" max="9985" width="5.09765625" style="2" customWidth="1"/>
    <col min="9986" max="9986" width="52.59765625" style="2" customWidth="1"/>
    <col min="9987" max="9988" width="14.8984375" style="2" customWidth="1"/>
    <col min="9989" max="9992" width="17.09765625" style="2" customWidth="1"/>
    <col min="9993" max="9994" width="14.09765625" style="2" customWidth="1"/>
    <col min="9995" max="10240" width="9" style="2"/>
    <col min="10241" max="10241" width="5.09765625" style="2" customWidth="1"/>
    <col min="10242" max="10242" width="52.59765625" style="2" customWidth="1"/>
    <col min="10243" max="10244" width="14.8984375" style="2" customWidth="1"/>
    <col min="10245" max="10248" width="17.09765625" style="2" customWidth="1"/>
    <col min="10249" max="10250" width="14.09765625" style="2" customWidth="1"/>
    <col min="10251" max="10496" width="9" style="2"/>
    <col min="10497" max="10497" width="5.09765625" style="2" customWidth="1"/>
    <col min="10498" max="10498" width="52.59765625" style="2" customWidth="1"/>
    <col min="10499" max="10500" width="14.8984375" style="2" customWidth="1"/>
    <col min="10501" max="10504" width="17.09765625" style="2" customWidth="1"/>
    <col min="10505" max="10506" width="14.09765625" style="2" customWidth="1"/>
    <col min="10507" max="10752" width="9" style="2"/>
    <col min="10753" max="10753" width="5.09765625" style="2" customWidth="1"/>
    <col min="10754" max="10754" width="52.59765625" style="2" customWidth="1"/>
    <col min="10755" max="10756" width="14.8984375" style="2" customWidth="1"/>
    <col min="10757" max="10760" width="17.09765625" style="2" customWidth="1"/>
    <col min="10761" max="10762" width="14.09765625" style="2" customWidth="1"/>
    <col min="10763" max="11008" width="9" style="2"/>
    <col min="11009" max="11009" width="5.09765625" style="2" customWidth="1"/>
    <col min="11010" max="11010" width="52.59765625" style="2" customWidth="1"/>
    <col min="11011" max="11012" width="14.8984375" style="2" customWidth="1"/>
    <col min="11013" max="11016" width="17.09765625" style="2" customWidth="1"/>
    <col min="11017" max="11018" width="14.09765625" style="2" customWidth="1"/>
    <col min="11019" max="11264" width="9" style="2"/>
    <col min="11265" max="11265" width="5.09765625" style="2" customWidth="1"/>
    <col min="11266" max="11266" width="52.59765625" style="2" customWidth="1"/>
    <col min="11267" max="11268" width="14.8984375" style="2" customWidth="1"/>
    <col min="11269" max="11272" width="17.09765625" style="2" customWidth="1"/>
    <col min="11273" max="11274" width="14.09765625" style="2" customWidth="1"/>
    <col min="11275" max="11520" width="9" style="2"/>
    <col min="11521" max="11521" width="5.09765625" style="2" customWidth="1"/>
    <col min="11522" max="11522" width="52.59765625" style="2" customWidth="1"/>
    <col min="11523" max="11524" width="14.8984375" style="2" customWidth="1"/>
    <col min="11525" max="11528" width="17.09765625" style="2" customWidth="1"/>
    <col min="11529" max="11530" width="14.09765625" style="2" customWidth="1"/>
    <col min="11531" max="11776" width="9" style="2"/>
    <col min="11777" max="11777" width="5.09765625" style="2" customWidth="1"/>
    <col min="11778" max="11778" width="52.59765625" style="2" customWidth="1"/>
    <col min="11779" max="11780" width="14.8984375" style="2" customWidth="1"/>
    <col min="11781" max="11784" width="17.09765625" style="2" customWidth="1"/>
    <col min="11785" max="11786" width="14.09765625" style="2" customWidth="1"/>
    <col min="11787" max="12032" width="9" style="2"/>
    <col min="12033" max="12033" width="5.09765625" style="2" customWidth="1"/>
    <col min="12034" max="12034" width="52.59765625" style="2" customWidth="1"/>
    <col min="12035" max="12036" width="14.8984375" style="2" customWidth="1"/>
    <col min="12037" max="12040" width="17.09765625" style="2" customWidth="1"/>
    <col min="12041" max="12042" width="14.09765625" style="2" customWidth="1"/>
    <col min="12043" max="12288" width="9" style="2"/>
    <col min="12289" max="12289" width="5.09765625" style="2" customWidth="1"/>
    <col min="12290" max="12290" width="52.59765625" style="2" customWidth="1"/>
    <col min="12291" max="12292" width="14.8984375" style="2" customWidth="1"/>
    <col min="12293" max="12296" width="17.09765625" style="2" customWidth="1"/>
    <col min="12297" max="12298" width="14.09765625" style="2" customWidth="1"/>
    <col min="12299" max="12544" width="9" style="2"/>
    <col min="12545" max="12545" width="5.09765625" style="2" customWidth="1"/>
    <col min="12546" max="12546" width="52.59765625" style="2" customWidth="1"/>
    <col min="12547" max="12548" width="14.8984375" style="2" customWidth="1"/>
    <col min="12549" max="12552" width="17.09765625" style="2" customWidth="1"/>
    <col min="12553" max="12554" width="14.09765625" style="2" customWidth="1"/>
    <col min="12555" max="12800" width="9" style="2"/>
    <col min="12801" max="12801" width="5.09765625" style="2" customWidth="1"/>
    <col min="12802" max="12802" width="52.59765625" style="2" customWidth="1"/>
    <col min="12803" max="12804" width="14.8984375" style="2" customWidth="1"/>
    <col min="12805" max="12808" width="17.09765625" style="2" customWidth="1"/>
    <col min="12809" max="12810" width="14.09765625" style="2" customWidth="1"/>
    <col min="12811" max="13056" width="9" style="2"/>
    <col min="13057" max="13057" width="5.09765625" style="2" customWidth="1"/>
    <col min="13058" max="13058" width="52.59765625" style="2" customWidth="1"/>
    <col min="13059" max="13060" width="14.8984375" style="2" customWidth="1"/>
    <col min="13061" max="13064" width="17.09765625" style="2" customWidth="1"/>
    <col min="13065" max="13066" width="14.09765625" style="2" customWidth="1"/>
    <col min="13067" max="13312" width="9" style="2"/>
    <col min="13313" max="13313" width="5.09765625" style="2" customWidth="1"/>
    <col min="13314" max="13314" width="52.59765625" style="2" customWidth="1"/>
    <col min="13315" max="13316" width="14.8984375" style="2" customWidth="1"/>
    <col min="13317" max="13320" width="17.09765625" style="2" customWidth="1"/>
    <col min="13321" max="13322" width="14.09765625" style="2" customWidth="1"/>
    <col min="13323" max="13568" width="9" style="2"/>
    <col min="13569" max="13569" width="5.09765625" style="2" customWidth="1"/>
    <col min="13570" max="13570" width="52.59765625" style="2" customWidth="1"/>
    <col min="13571" max="13572" width="14.8984375" style="2" customWidth="1"/>
    <col min="13573" max="13576" width="17.09765625" style="2" customWidth="1"/>
    <col min="13577" max="13578" width="14.09765625" style="2" customWidth="1"/>
    <col min="13579" max="13824" width="9" style="2"/>
    <col min="13825" max="13825" width="5.09765625" style="2" customWidth="1"/>
    <col min="13826" max="13826" width="52.59765625" style="2" customWidth="1"/>
    <col min="13827" max="13828" width="14.8984375" style="2" customWidth="1"/>
    <col min="13829" max="13832" width="17.09765625" style="2" customWidth="1"/>
    <col min="13833" max="13834" width="14.09765625" style="2" customWidth="1"/>
    <col min="13835" max="14080" width="9" style="2"/>
    <col min="14081" max="14081" width="5.09765625" style="2" customWidth="1"/>
    <col min="14082" max="14082" width="52.59765625" style="2" customWidth="1"/>
    <col min="14083" max="14084" width="14.8984375" style="2" customWidth="1"/>
    <col min="14085" max="14088" width="17.09765625" style="2" customWidth="1"/>
    <col min="14089" max="14090" width="14.09765625" style="2" customWidth="1"/>
    <col min="14091" max="14336" width="9" style="2"/>
    <col min="14337" max="14337" width="5.09765625" style="2" customWidth="1"/>
    <col min="14338" max="14338" width="52.59765625" style="2" customWidth="1"/>
    <col min="14339" max="14340" width="14.8984375" style="2" customWidth="1"/>
    <col min="14341" max="14344" width="17.09765625" style="2" customWidth="1"/>
    <col min="14345" max="14346" width="14.09765625" style="2" customWidth="1"/>
    <col min="14347" max="14592" width="9" style="2"/>
    <col min="14593" max="14593" width="5.09765625" style="2" customWidth="1"/>
    <col min="14594" max="14594" width="52.59765625" style="2" customWidth="1"/>
    <col min="14595" max="14596" width="14.8984375" style="2" customWidth="1"/>
    <col min="14597" max="14600" width="17.09765625" style="2" customWidth="1"/>
    <col min="14601" max="14602" width="14.09765625" style="2" customWidth="1"/>
    <col min="14603" max="14848" width="9" style="2"/>
    <col min="14849" max="14849" width="5.09765625" style="2" customWidth="1"/>
    <col min="14850" max="14850" width="52.59765625" style="2" customWidth="1"/>
    <col min="14851" max="14852" width="14.8984375" style="2" customWidth="1"/>
    <col min="14853" max="14856" width="17.09765625" style="2" customWidth="1"/>
    <col min="14857" max="14858" width="14.09765625" style="2" customWidth="1"/>
    <col min="14859" max="15104" width="9" style="2"/>
    <col min="15105" max="15105" width="5.09765625" style="2" customWidth="1"/>
    <col min="15106" max="15106" width="52.59765625" style="2" customWidth="1"/>
    <col min="15107" max="15108" width="14.8984375" style="2" customWidth="1"/>
    <col min="15109" max="15112" width="17.09765625" style="2" customWidth="1"/>
    <col min="15113" max="15114" width="14.09765625" style="2" customWidth="1"/>
    <col min="15115" max="15360" width="9" style="2"/>
    <col min="15361" max="15361" width="5.09765625" style="2" customWidth="1"/>
    <col min="15362" max="15362" width="52.59765625" style="2" customWidth="1"/>
    <col min="15363" max="15364" width="14.8984375" style="2" customWidth="1"/>
    <col min="15365" max="15368" width="17.09765625" style="2" customWidth="1"/>
    <col min="15369" max="15370" width="14.09765625" style="2" customWidth="1"/>
    <col min="15371" max="15616" width="9" style="2"/>
    <col min="15617" max="15617" width="5.09765625" style="2" customWidth="1"/>
    <col min="15618" max="15618" width="52.59765625" style="2" customWidth="1"/>
    <col min="15619" max="15620" width="14.8984375" style="2" customWidth="1"/>
    <col min="15621" max="15624" width="17.09765625" style="2" customWidth="1"/>
    <col min="15625" max="15626" width="14.09765625" style="2" customWidth="1"/>
    <col min="15627" max="15872" width="9" style="2"/>
    <col min="15873" max="15873" width="5.09765625" style="2" customWidth="1"/>
    <col min="15874" max="15874" width="52.59765625" style="2" customWidth="1"/>
    <col min="15875" max="15876" width="14.8984375" style="2" customWidth="1"/>
    <col min="15877" max="15880" width="17.09765625" style="2" customWidth="1"/>
    <col min="15881" max="15882" width="14.09765625" style="2" customWidth="1"/>
    <col min="15883" max="16128" width="9" style="2"/>
    <col min="16129" max="16129" width="5.09765625" style="2" customWidth="1"/>
    <col min="16130" max="16130" width="52.59765625" style="2" customWidth="1"/>
    <col min="16131" max="16132" width="14.8984375" style="2" customWidth="1"/>
    <col min="16133" max="16136" width="17.09765625" style="2" customWidth="1"/>
    <col min="16137" max="16138" width="14.09765625" style="2" customWidth="1"/>
    <col min="16139" max="16384" width="9" style="2"/>
  </cols>
  <sheetData>
    <row r="1" spans="1:10" x14ac:dyDescent="0.25">
      <c r="A1" s="201"/>
      <c r="B1" s="201"/>
      <c r="C1" s="201"/>
      <c r="H1" s="202" t="s">
        <v>0</v>
      </c>
      <c r="I1" s="202"/>
    </row>
    <row r="2" spans="1:10" x14ac:dyDescent="0.25">
      <c r="A2" s="3"/>
      <c r="H2" s="202" t="s">
        <v>1</v>
      </c>
      <c r="I2" s="202"/>
    </row>
    <row r="3" spans="1:10" x14ac:dyDescent="0.25">
      <c r="A3" s="200" t="str">
        <f>+'[1]PL 15-MB 60-342'!A1:C1</f>
        <v>HỘI ĐỒNG NHÂN DÂN</v>
      </c>
      <c r="B3" s="200"/>
      <c r="I3" s="4"/>
    </row>
    <row r="4" spans="1:10" x14ac:dyDescent="0.25">
      <c r="A4" s="203" t="s">
        <v>2</v>
      </c>
      <c r="B4" s="203"/>
      <c r="H4" s="4"/>
      <c r="I4" s="4"/>
    </row>
    <row r="5" spans="1:10" x14ac:dyDescent="0.25">
      <c r="A5" s="200" t="s">
        <v>3</v>
      </c>
      <c r="B5" s="200"/>
      <c r="C5" s="200"/>
      <c r="D5" s="200"/>
      <c r="E5" s="200"/>
      <c r="F5" s="200"/>
      <c r="G5" s="200"/>
      <c r="H5" s="200"/>
      <c r="I5" s="200"/>
      <c r="J5" s="200"/>
    </row>
    <row r="6" spans="1:10" x14ac:dyDescent="0.25">
      <c r="A6" s="204" t="s">
        <v>494</v>
      </c>
      <c r="B6" s="204"/>
      <c r="C6" s="204"/>
      <c r="D6" s="204"/>
      <c r="E6" s="204"/>
      <c r="F6" s="204"/>
      <c r="G6" s="204"/>
      <c r="H6" s="204"/>
      <c r="I6" s="204"/>
      <c r="J6" s="204"/>
    </row>
    <row r="7" spans="1:10" x14ac:dyDescent="0.25">
      <c r="E7" s="5"/>
      <c r="F7" s="5"/>
      <c r="G7" s="5"/>
      <c r="H7" s="6"/>
      <c r="I7" s="4" t="s">
        <v>4</v>
      </c>
    </row>
    <row r="8" spans="1:10" ht="33.75" customHeight="1" x14ac:dyDescent="0.25">
      <c r="A8" s="205" t="s">
        <v>5</v>
      </c>
      <c r="B8" s="205" t="s">
        <v>6</v>
      </c>
      <c r="C8" s="205" t="s">
        <v>7</v>
      </c>
      <c r="D8" s="205"/>
      <c r="E8" s="205" t="s">
        <v>8</v>
      </c>
      <c r="F8" s="205" t="s">
        <v>9</v>
      </c>
      <c r="G8" s="205"/>
      <c r="H8" s="205"/>
      <c r="I8" s="205" t="s">
        <v>10</v>
      </c>
      <c r="J8" s="205"/>
    </row>
    <row r="9" spans="1:10" ht="33.75" customHeight="1" x14ac:dyDescent="0.25">
      <c r="A9" s="205"/>
      <c r="B9" s="205"/>
      <c r="C9" s="7" t="s">
        <v>11</v>
      </c>
      <c r="D9" s="7" t="s">
        <v>12</v>
      </c>
      <c r="E9" s="205"/>
      <c r="F9" s="7" t="s">
        <v>13</v>
      </c>
      <c r="G9" s="7" t="s">
        <v>14</v>
      </c>
      <c r="H9" s="7" t="s">
        <v>15</v>
      </c>
      <c r="I9" s="7" t="s">
        <v>11</v>
      </c>
      <c r="J9" s="7" t="s">
        <v>12</v>
      </c>
    </row>
    <row r="10" spans="1:10" ht="12.75" customHeight="1" x14ac:dyDescent="0.25">
      <c r="A10" s="8" t="s">
        <v>16</v>
      </c>
      <c r="B10" s="8" t="s">
        <v>17</v>
      </c>
      <c r="C10" s="8">
        <v>1</v>
      </c>
      <c r="D10" s="8">
        <v>2</v>
      </c>
      <c r="E10" s="8" t="s">
        <v>18</v>
      </c>
      <c r="F10" s="8">
        <v>4</v>
      </c>
      <c r="G10" s="8">
        <v>5</v>
      </c>
      <c r="H10" s="8">
        <v>6</v>
      </c>
      <c r="I10" s="8" t="s">
        <v>19</v>
      </c>
      <c r="J10" s="8" t="s">
        <v>20</v>
      </c>
    </row>
    <row r="11" spans="1:10" ht="27.75" customHeight="1" x14ac:dyDescent="0.25">
      <c r="A11" s="8"/>
      <c r="B11" s="7" t="s">
        <v>21</v>
      </c>
      <c r="C11" s="9">
        <f t="shared" ref="C11:H11" si="0">C12+C116+C123+C130+C131</f>
        <v>540788800000</v>
      </c>
      <c r="D11" s="9">
        <f t="shared" si="0"/>
        <v>568423880000</v>
      </c>
      <c r="E11" s="9">
        <f t="shared" si="0"/>
        <v>3647221745833</v>
      </c>
      <c r="F11" s="9">
        <f t="shared" si="0"/>
        <v>95033816945</v>
      </c>
      <c r="G11" s="9">
        <f t="shared" si="0"/>
        <v>2472802987120</v>
      </c>
      <c r="H11" s="9">
        <f t="shared" si="0"/>
        <v>1079384941768</v>
      </c>
      <c r="I11" s="10">
        <f>H11/C11</f>
        <v>1.9959454444470743</v>
      </c>
      <c r="J11" s="10">
        <f>H11/D11</f>
        <v>1.8989085077987926</v>
      </c>
    </row>
    <row r="12" spans="1:10" ht="27.75" customHeight="1" x14ac:dyDescent="0.25">
      <c r="A12" s="7" t="s">
        <v>16</v>
      </c>
      <c r="B12" s="11" t="s">
        <v>22</v>
      </c>
      <c r="C12" s="9">
        <f t="shared" ref="C12:H12" si="1">C13+C83+C94+C104+C105+C108+C114</f>
        <v>120889800000</v>
      </c>
      <c r="D12" s="9">
        <f t="shared" si="1"/>
        <v>148524880000</v>
      </c>
      <c r="E12" s="9">
        <f>E13+E83+E94+E104+E105+E108+E114</f>
        <v>2892900439884</v>
      </c>
      <c r="F12" s="9">
        <f t="shared" si="1"/>
        <v>95033816945</v>
      </c>
      <c r="G12" s="9">
        <f t="shared" si="1"/>
        <v>2472802987120</v>
      </c>
      <c r="H12" s="9">
        <f t="shared" si="1"/>
        <v>325063635819</v>
      </c>
      <c r="I12" s="10">
        <f>H12/C12</f>
        <v>2.6889252510881811</v>
      </c>
      <c r="J12" s="10">
        <f>H12/D12</f>
        <v>2.188614027622847</v>
      </c>
    </row>
    <row r="13" spans="1:10" ht="27.75" customHeight="1" x14ac:dyDescent="0.25">
      <c r="A13" s="7" t="s">
        <v>23</v>
      </c>
      <c r="B13" s="11" t="s">
        <v>24</v>
      </c>
      <c r="C13" s="9">
        <f t="shared" ref="C13:H13" si="2">C14+C22+C30+C43+C50+C51+C52+C53+C54+C57+C61+C64+C65+C68+C71+C74+C75+C77+C80+C81+C82</f>
        <v>120889800000</v>
      </c>
      <c r="D13" s="9">
        <f>D14+D22+D30+D43+D50+D51+D52+D53+D54+D57+D61+D64+D65+D68+D71+D74+D75+D77+D80+D81+D82+1080000</f>
        <v>148524880000</v>
      </c>
      <c r="E13" s="9">
        <f>E14+E22+E30+E43+E50+E51+E52+E53+E54+E57+E61+E64+E65+E68+E71+E74+E75+E77+E80+E81+E82</f>
        <v>2892552756484</v>
      </c>
      <c r="F13" s="9">
        <f t="shared" si="2"/>
        <v>94693014545</v>
      </c>
      <c r="G13" s="9">
        <f t="shared" si="2"/>
        <v>2472802987120</v>
      </c>
      <c r="H13" s="9">
        <f t="shared" si="2"/>
        <v>325056754819</v>
      </c>
      <c r="I13" s="10">
        <f>H13/C13</f>
        <v>2.688868331480406</v>
      </c>
      <c r="J13" s="10">
        <f>H13/D13</f>
        <v>2.1885676986845573</v>
      </c>
    </row>
    <row r="14" spans="1:10" ht="29.25" customHeight="1" x14ac:dyDescent="0.25">
      <c r="A14" s="7">
        <v>1</v>
      </c>
      <c r="B14" s="11" t="s">
        <v>25</v>
      </c>
      <c r="C14" s="9">
        <f t="shared" ref="C14:H14" si="3">C15+C17+C18+C20</f>
        <v>0</v>
      </c>
      <c r="D14" s="9">
        <f t="shared" si="3"/>
        <v>0</v>
      </c>
      <c r="E14" s="9">
        <f t="shared" si="3"/>
        <v>90842324921</v>
      </c>
      <c r="F14" s="9">
        <f t="shared" si="3"/>
        <v>0</v>
      </c>
      <c r="G14" s="9">
        <f t="shared" si="3"/>
        <v>90840404702</v>
      </c>
      <c r="H14" s="9">
        <f t="shared" si="3"/>
        <v>1920219</v>
      </c>
      <c r="I14" s="12"/>
      <c r="J14" s="13"/>
    </row>
    <row r="15" spans="1:10" ht="18.75" customHeight="1" x14ac:dyDescent="0.25">
      <c r="A15" s="8"/>
      <c r="B15" s="14" t="s">
        <v>26</v>
      </c>
      <c r="C15" s="15"/>
      <c r="D15" s="15"/>
      <c r="E15" s="15">
        <f>SUM(F15:H15)</f>
        <v>85398124429</v>
      </c>
      <c r="F15" s="15"/>
      <c r="G15" s="15">
        <v>85397111982</v>
      </c>
      <c r="H15" s="15">
        <f>'[1]PL 02 - MB 50-31'!F16</f>
        <v>1012447</v>
      </c>
      <c r="I15" s="16"/>
      <c r="J15" s="17"/>
    </row>
    <row r="16" spans="1:10" ht="24" customHeight="1" x14ac:dyDescent="0.25">
      <c r="A16" s="8"/>
      <c r="B16" s="18" t="s">
        <v>27</v>
      </c>
      <c r="C16" s="15"/>
      <c r="D16" s="15"/>
      <c r="E16" s="15">
        <f t="shared" ref="E16:E65" si="4">SUM(F16:H16)</f>
        <v>0</v>
      </c>
      <c r="F16" s="15"/>
      <c r="G16" s="15"/>
      <c r="H16" s="15"/>
      <c r="I16" s="16"/>
      <c r="J16" s="19"/>
    </row>
    <row r="17" spans="1:10" ht="18.75" customHeight="1" x14ac:dyDescent="0.25">
      <c r="A17" s="8"/>
      <c r="B17" s="14" t="s">
        <v>28</v>
      </c>
      <c r="C17" s="15"/>
      <c r="D17" s="15"/>
      <c r="E17" s="15">
        <f t="shared" si="4"/>
        <v>5444200492</v>
      </c>
      <c r="F17" s="15"/>
      <c r="G17" s="15">
        <v>5443292720</v>
      </c>
      <c r="H17" s="15">
        <v>907772</v>
      </c>
      <c r="I17" s="16"/>
      <c r="J17" s="19"/>
    </row>
    <row r="18" spans="1:10" ht="18.75" customHeight="1" x14ac:dyDescent="0.25">
      <c r="A18" s="8"/>
      <c r="B18" s="14" t="s">
        <v>29</v>
      </c>
      <c r="C18" s="15"/>
      <c r="D18" s="15"/>
      <c r="E18" s="15">
        <f t="shared" si="4"/>
        <v>0</v>
      </c>
      <c r="F18" s="15"/>
      <c r="G18" s="15"/>
      <c r="H18" s="15"/>
      <c r="I18" s="16"/>
      <c r="J18" s="17"/>
    </row>
    <row r="19" spans="1:10" ht="24" customHeight="1" x14ac:dyDescent="0.25">
      <c r="A19" s="8"/>
      <c r="B19" s="18" t="s">
        <v>30</v>
      </c>
      <c r="C19" s="15"/>
      <c r="D19" s="15"/>
      <c r="E19" s="15">
        <f t="shared" si="4"/>
        <v>0</v>
      </c>
      <c r="F19" s="15"/>
      <c r="G19" s="15"/>
      <c r="H19" s="15"/>
      <c r="I19" s="16"/>
      <c r="J19" s="17"/>
    </row>
    <row r="20" spans="1:10" ht="18.75" customHeight="1" x14ac:dyDescent="0.25">
      <c r="A20" s="8"/>
      <c r="B20" s="14" t="s">
        <v>31</v>
      </c>
      <c r="C20" s="15"/>
      <c r="D20" s="15"/>
      <c r="E20" s="15">
        <f t="shared" si="4"/>
        <v>0</v>
      </c>
      <c r="F20" s="15"/>
      <c r="G20" s="15"/>
      <c r="H20" s="15"/>
      <c r="I20" s="16"/>
      <c r="J20" s="17"/>
    </row>
    <row r="21" spans="1:10" ht="18.75" customHeight="1" x14ac:dyDescent="0.25">
      <c r="A21" s="8"/>
      <c r="B21" s="18" t="s">
        <v>32</v>
      </c>
      <c r="C21" s="15"/>
      <c r="D21" s="15"/>
      <c r="E21" s="15">
        <f t="shared" si="4"/>
        <v>0</v>
      </c>
      <c r="F21" s="15"/>
      <c r="G21" s="15"/>
      <c r="H21" s="15"/>
      <c r="I21" s="16"/>
      <c r="J21" s="17"/>
    </row>
    <row r="22" spans="1:10" ht="27.75" customHeight="1" x14ac:dyDescent="0.25">
      <c r="A22" s="7">
        <v>2</v>
      </c>
      <c r="B22" s="11" t="s">
        <v>33</v>
      </c>
      <c r="C22" s="9">
        <f t="shared" ref="C22:H22" si="5">C23+C24+C25+C27+C28+C29</f>
        <v>0</v>
      </c>
      <c r="D22" s="9">
        <f t="shared" si="5"/>
        <v>0</v>
      </c>
      <c r="E22" s="9">
        <f t="shared" si="5"/>
        <v>48854134107</v>
      </c>
      <c r="F22" s="9">
        <f t="shared" si="5"/>
        <v>0</v>
      </c>
      <c r="G22" s="9">
        <f t="shared" si="5"/>
        <v>47138716791</v>
      </c>
      <c r="H22" s="9">
        <f t="shared" si="5"/>
        <v>1715417316</v>
      </c>
      <c r="I22" s="12"/>
      <c r="J22" s="12"/>
    </row>
    <row r="23" spans="1:10" ht="18.75" customHeight="1" x14ac:dyDescent="0.25">
      <c r="A23" s="8"/>
      <c r="B23" s="14" t="s">
        <v>26</v>
      </c>
      <c r="C23" s="15"/>
      <c r="D23" s="15"/>
      <c r="E23" s="15">
        <f t="shared" si="4"/>
        <v>26230944424</v>
      </c>
      <c r="F23" s="15"/>
      <c r="G23" s="15">
        <v>24635148587</v>
      </c>
      <c r="H23" s="15">
        <v>1595795837</v>
      </c>
      <c r="I23" s="16"/>
      <c r="J23" s="17"/>
    </row>
    <row r="24" spans="1:10" ht="18.75" customHeight="1" x14ac:dyDescent="0.25">
      <c r="A24" s="8"/>
      <c r="B24" s="14" t="s">
        <v>28</v>
      </c>
      <c r="C24" s="15"/>
      <c r="D24" s="15"/>
      <c r="E24" s="15">
        <f t="shared" si="4"/>
        <v>12130570881</v>
      </c>
      <c r="F24" s="15"/>
      <c r="G24" s="15">
        <v>12081719237</v>
      </c>
      <c r="H24" s="15">
        <v>48851644</v>
      </c>
      <c r="I24" s="16"/>
      <c r="J24" s="17"/>
    </row>
    <row r="25" spans="1:10" ht="18.75" customHeight="1" x14ac:dyDescent="0.25">
      <c r="A25" s="8"/>
      <c r="B25" s="14" t="s">
        <v>29</v>
      </c>
      <c r="C25" s="15"/>
      <c r="D25" s="15"/>
      <c r="E25" s="15">
        <f t="shared" si="4"/>
        <v>9375627650</v>
      </c>
      <c r="F25" s="15"/>
      <c r="G25" s="15">
        <v>9375627650</v>
      </c>
      <c r="H25" s="15"/>
      <c r="I25" s="16"/>
      <c r="J25" s="17"/>
    </row>
    <row r="26" spans="1:10" ht="24" customHeight="1" x14ac:dyDescent="0.25">
      <c r="A26" s="8"/>
      <c r="B26" s="18" t="s">
        <v>30</v>
      </c>
      <c r="C26" s="15"/>
      <c r="D26" s="15"/>
      <c r="E26" s="15">
        <f t="shared" si="4"/>
        <v>0</v>
      </c>
      <c r="F26" s="15"/>
      <c r="G26" s="15"/>
      <c r="H26" s="15"/>
      <c r="I26" s="16"/>
      <c r="J26" s="17"/>
    </row>
    <row r="27" spans="1:10" ht="18.75" customHeight="1" x14ac:dyDescent="0.25">
      <c r="A27" s="8"/>
      <c r="B27" s="14" t="s">
        <v>31</v>
      </c>
      <c r="C27" s="15"/>
      <c r="D27" s="15"/>
      <c r="E27" s="15">
        <f t="shared" si="4"/>
        <v>1116991152</v>
      </c>
      <c r="F27" s="15"/>
      <c r="G27" s="15">
        <v>1046221317</v>
      </c>
      <c r="H27" s="15">
        <v>70769835</v>
      </c>
      <c r="I27" s="16"/>
      <c r="J27" s="17"/>
    </row>
    <row r="28" spans="1:10" ht="18.75" customHeight="1" x14ac:dyDescent="0.25">
      <c r="A28" s="8"/>
      <c r="B28" s="14" t="s">
        <v>34</v>
      </c>
      <c r="C28" s="15"/>
      <c r="D28" s="15"/>
      <c r="E28" s="15">
        <f t="shared" si="4"/>
        <v>0</v>
      </c>
      <c r="F28" s="15"/>
      <c r="G28" s="15"/>
      <c r="H28" s="15"/>
      <c r="I28" s="16"/>
      <c r="J28" s="17"/>
    </row>
    <row r="29" spans="1:10" ht="18.75" customHeight="1" x14ac:dyDescent="0.25">
      <c r="A29" s="8"/>
      <c r="B29" s="14" t="s">
        <v>35</v>
      </c>
      <c r="C29" s="15"/>
      <c r="D29" s="15"/>
      <c r="E29" s="15">
        <f t="shared" si="4"/>
        <v>0</v>
      </c>
      <c r="F29" s="15"/>
      <c r="G29" s="15"/>
      <c r="H29" s="15"/>
      <c r="I29" s="16"/>
      <c r="J29" s="17"/>
    </row>
    <row r="30" spans="1:10" ht="27" customHeight="1" x14ac:dyDescent="0.25">
      <c r="A30" s="7">
        <v>3</v>
      </c>
      <c r="B30" s="11" t="s">
        <v>36</v>
      </c>
      <c r="C30" s="9">
        <f t="shared" ref="C30:H30" si="6">C31+C33+C35+C36+C38+C40+C42</f>
        <v>0</v>
      </c>
      <c r="D30" s="9">
        <f t="shared" si="6"/>
        <v>0</v>
      </c>
      <c r="E30" s="9">
        <f t="shared" si="6"/>
        <v>24721376730</v>
      </c>
      <c r="F30" s="9">
        <f t="shared" si="6"/>
        <v>0</v>
      </c>
      <c r="G30" s="9">
        <f t="shared" si="6"/>
        <v>24721376730</v>
      </c>
      <c r="H30" s="9">
        <f t="shared" si="6"/>
        <v>0</v>
      </c>
      <c r="I30" s="12"/>
      <c r="J30" s="13"/>
    </row>
    <row r="31" spans="1:10" ht="18.75" customHeight="1" x14ac:dyDescent="0.25">
      <c r="A31" s="8"/>
      <c r="B31" s="14" t="s">
        <v>26</v>
      </c>
      <c r="C31" s="15"/>
      <c r="D31" s="15"/>
      <c r="E31" s="15">
        <f t="shared" si="4"/>
        <v>8265910376</v>
      </c>
      <c r="F31" s="15"/>
      <c r="G31" s="15">
        <v>8265910376</v>
      </c>
      <c r="H31" s="15"/>
      <c r="I31" s="16"/>
      <c r="J31" s="17"/>
    </row>
    <row r="32" spans="1:10" ht="27" customHeight="1" x14ac:dyDescent="0.25">
      <c r="A32" s="8"/>
      <c r="B32" s="18" t="s">
        <v>37</v>
      </c>
      <c r="C32" s="15"/>
      <c r="D32" s="15"/>
      <c r="E32" s="15">
        <f t="shared" si="4"/>
        <v>0</v>
      </c>
      <c r="F32" s="15"/>
      <c r="G32" s="15"/>
      <c r="H32" s="15"/>
      <c r="I32" s="16"/>
      <c r="J32" s="17"/>
    </row>
    <row r="33" spans="1:10" ht="18.75" customHeight="1" x14ac:dyDescent="0.25">
      <c r="A33" s="8"/>
      <c r="B33" s="14" t="s">
        <v>28</v>
      </c>
      <c r="C33" s="15"/>
      <c r="D33" s="15"/>
      <c r="E33" s="15">
        <f t="shared" si="4"/>
        <v>16329403148</v>
      </c>
      <c r="F33" s="15"/>
      <c r="G33" s="15">
        <v>16329403148</v>
      </c>
      <c r="H33" s="15"/>
      <c r="I33" s="16"/>
      <c r="J33" s="17"/>
    </row>
    <row r="34" spans="1:10" ht="27" customHeight="1" x14ac:dyDescent="0.25">
      <c r="A34" s="8"/>
      <c r="B34" s="18" t="s">
        <v>38</v>
      </c>
      <c r="C34" s="15"/>
      <c r="D34" s="15"/>
      <c r="E34" s="15">
        <f t="shared" si="4"/>
        <v>0</v>
      </c>
      <c r="F34" s="15"/>
      <c r="G34" s="15"/>
      <c r="H34" s="15"/>
      <c r="I34" s="16"/>
      <c r="J34" s="17"/>
    </row>
    <row r="35" spans="1:10" ht="18.75" customHeight="1" x14ac:dyDescent="0.25">
      <c r="A35" s="8"/>
      <c r="B35" s="14" t="s">
        <v>39</v>
      </c>
      <c r="C35" s="15"/>
      <c r="D35" s="15"/>
      <c r="E35" s="15">
        <f t="shared" si="4"/>
        <v>0</v>
      </c>
      <c r="F35" s="15"/>
      <c r="G35" s="15"/>
      <c r="H35" s="15"/>
      <c r="I35" s="16"/>
      <c r="J35" s="17"/>
    </row>
    <row r="36" spans="1:10" ht="18.75" customHeight="1" x14ac:dyDescent="0.25">
      <c r="A36" s="8"/>
      <c r="B36" s="14" t="s">
        <v>29</v>
      </c>
      <c r="C36" s="15"/>
      <c r="D36" s="15"/>
      <c r="E36" s="15">
        <f t="shared" si="4"/>
        <v>0</v>
      </c>
      <c r="F36" s="15"/>
      <c r="G36" s="15"/>
      <c r="H36" s="15"/>
      <c r="I36" s="16"/>
      <c r="J36" s="17"/>
    </row>
    <row r="37" spans="1:10" ht="26.25" customHeight="1" x14ac:dyDescent="0.25">
      <c r="A37" s="8"/>
      <c r="B37" s="18" t="s">
        <v>40</v>
      </c>
      <c r="C37" s="15"/>
      <c r="D37" s="15"/>
      <c r="E37" s="15">
        <f t="shared" si="4"/>
        <v>0</v>
      </c>
      <c r="F37" s="15"/>
      <c r="G37" s="15"/>
      <c r="H37" s="15"/>
      <c r="I37" s="16"/>
      <c r="J37" s="17"/>
    </row>
    <row r="38" spans="1:10" ht="18.75" customHeight="1" x14ac:dyDescent="0.25">
      <c r="A38" s="8"/>
      <c r="B38" s="14" t="s">
        <v>31</v>
      </c>
      <c r="C38" s="15"/>
      <c r="D38" s="15"/>
      <c r="E38" s="15">
        <f t="shared" si="4"/>
        <v>126063206</v>
      </c>
      <c r="F38" s="15"/>
      <c r="G38" s="15">
        <v>126063206</v>
      </c>
      <c r="H38" s="15"/>
      <c r="I38" s="16"/>
      <c r="J38" s="17"/>
    </row>
    <row r="39" spans="1:10" ht="18.75" customHeight="1" x14ac:dyDescent="0.25">
      <c r="A39" s="8"/>
      <c r="B39" s="18" t="s">
        <v>32</v>
      </c>
      <c r="C39" s="15"/>
      <c r="D39" s="15"/>
      <c r="E39" s="15">
        <f t="shared" si="4"/>
        <v>0</v>
      </c>
      <c r="F39" s="15"/>
      <c r="G39" s="15"/>
      <c r="H39" s="15"/>
      <c r="I39" s="16"/>
      <c r="J39" s="17"/>
    </row>
    <row r="40" spans="1:10" ht="18.75" customHeight="1" x14ac:dyDescent="0.25">
      <c r="A40" s="8"/>
      <c r="B40" s="14" t="s">
        <v>41</v>
      </c>
      <c r="C40" s="15"/>
      <c r="D40" s="15"/>
      <c r="E40" s="15">
        <f t="shared" si="4"/>
        <v>0</v>
      </c>
      <c r="F40" s="15"/>
      <c r="G40" s="15"/>
      <c r="H40" s="15"/>
      <c r="I40" s="16"/>
      <c r="J40" s="17"/>
    </row>
    <row r="41" spans="1:10" ht="27.75" customHeight="1" x14ac:dyDescent="0.25">
      <c r="A41" s="8"/>
      <c r="B41" s="18" t="s">
        <v>37</v>
      </c>
      <c r="C41" s="15"/>
      <c r="D41" s="15"/>
      <c r="E41" s="15">
        <f t="shared" si="4"/>
        <v>0</v>
      </c>
      <c r="F41" s="15"/>
      <c r="G41" s="15"/>
      <c r="H41" s="15"/>
      <c r="I41" s="16"/>
      <c r="J41" s="17"/>
    </row>
    <row r="42" spans="1:10" ht="27.75" customHeight="1" x14ac:dyDescent="0.25">
      <c r="A42" s="8"/>
      <c r="B42" s="14" t="s">
        <v>35</v>
      </c>
      <c r="C42" s="15"/>
      <c r="D42" s="15"/>
      <c r="E42" s="15">
        <f t="shared" si="4"/>
        <v>0</v>
      </c>
      <c r="F42" s="15"/>
      <c r="G42" s="15"/>
      <c r="H42" s="15"/>
      <c r="I42" s="16"/>
      <c r="J42" s="17"/>
    </row>
    <row r="43" spans="1:10" ht="27.75" customHeight="1" x14ac:dyDescent="0.25">
      <c r="A43" s="7">
        <v>4</v>
      </c>
      <c r="B43" s="11" t="s">
        <v>42</v>
      </c>
      <c r="C43" s="9">
        <v>5742800000</v>
      </c>
      <c r="D43" s="9">
        <f>C43</f>
        <v>5742800000</v>
      </c>
      <c r="E43" s="9">
        <f>SUM(E44:E49)</f>
        <v>358355490032</v>
      </c>
      <c r="F43" s="9">
        <f>SUM(F44:F49)</f>
        <v>14139</v>
      </c>
      <c r="G43" s="9">
        <f>SUM(G44:G49)</f>
        <v>345917344173</v>
      </c>
      <c r="H43" s="9">
        <f>SUM(H44:H49)</f>
        <v>12438131720</v>
      </c>
      <c r="I43" s="10">
        <f>H43/C43</f>
        <v>2.1658653827401269</v>
      </c>
      <c r="J43" s="10">
        <f>H43/D43</f>
        <v>2.1658653827401269</v>
      </c>
    </row>
    <row r="44" spans="1:10" ht="18.75" customHeight="1" x14ac:dyDescent="0.25">
      <c r="A44" s="8"/>
      <c r="B44" s="14" t="s">
        <v>26</v>
      </c>
      <c r="C44" s="15"/>
      <c r="D44" s="15"/>
      <c r="E44" s="15">
        <f t="shared" si="4"/>
        <v>285710098172</v>
      </c>
      <c r="F44" s="15"/>
      <c r="G44" s="15">
        <v>276209477325</v>
      </c>
      <c r="H44" s="15">
        <v>9500620847</v>
      </c>
      <c r="I44" s="16"/>
      <c r="J44" s="17"/>
    </row>
    <row r="45" spans="1:10" ht="18.75" customHeight="1" x14ac:dyDescent="0.25">
      <c r="A45" s="8"/>
      <c r="B45" s="14" t="s">
        <v>28</v>
      </c>
      <c r="C45" s="15"/>
      <c r="D45" s="15"/>
      <c r="E45" s="15">
        <f t="shared" si="4"/>
        <v>64035474971</v>
      </c>
      <c r="F45" s="15"/>
      <c r="G45" s="15">
        <v>63937932287</v>
      </c>
      <c r="H45" s="15">
        <v>97542684</v>
      </c>
      <c r="I45" s="16"/>
      <c r="J45" s="17"/>
    </row>
    <row r="46" spans="1:10" ht="18.75" customHeight="1" x14ac:dyDescent="0.25">
      <c r="A46" s="8"/>
      <c r="B46" s="14" t="s">
        <v>29</v>
      </c>
      <c r="C46" s="15"/>
      <c r="D46" s="15"/>
      <c r="E46" s="15">
        <f t="shared" si="4"/>
        <v>2315933001</v>
      </c>
      <c r="F46" s="15">
        <v>14139</v>
      </c>
      <c r="G46" s="15">
        <v>2241002474</v>
      </c>
      <c r="H46" s="15">
        <v>74916388</v>
      </c>
      <c r="I46" s="16"/>
      <c r="J46" s="17"/>
    </row>
    <row r="47" spans="1:10" ht="24.75" customHeight="1" x14ac:dyDescent="0.25">
      <c r="A47" s="8"/>
      <c r="B47" s="18" t="s">
        <v>43</v>
      </c>
      <c r="C47" s="15"/>
      <c r="D47" s="15"/>
      <c r="E47" s="15">
        <f t="shared" si="4"/>
        <v>0</v>
      </c>
      <c r="F47" s="15"/>
      <c r="G47" s="15"/>
      <c r="H47" s="15"/>
      <c r="I47" s="16"/>
      <c r="J47" s="17"/>
    </row>
    <row r="48" spans="1:10" ht="18.75" customHeight="1" x14ac:dyDescent="0.25">
      <c r="A48" s="8"/>
      <c r="B48" s="14" t="s">
        <v>31</v>
      </c>
      <c r="C48" s="15"/>
      <c r="D48" s="15"/>
      <c r="E48" s="15">
        <f t="shared" si="4"/>
        <v>6293983888</v>
      </c>
      <c r="F48" s="15"/>
      <c r="G48" s="15">
        <v>3528932087</v>
      </c>
      <c r="H48" s="15">
        <v>2765051801</v>
      </c>
      <c r="I48" s="16"/>
      <c r="J48" s="17"/>
    </row>
    <row r="49" spans="1:10" ht="18.75" customHeight="1" x14ac:dyDescent="0.25">
      <c r="A49" s="8"/>
      <c r="B49" s="14" t="s">
        <v>35</v>
      </c>
      <c r="C49" s="15"/>
      <c r="D49" s="15"/>
      <c r="E49" s="15">
        <f t="shared" si="4"/>
        <v>0</v>
      </c>
      <c r="F49" s="15"/>
      <c r="G49" s="15"/>
      <c r="H49" s="15"/>
      <c r="I49" s="16"/>
      <c r="J49" s="17"/>
    </row>
    <row r="50" spans="1:10" ht="18.75" customHeight="1" x14ac:dyDescent="0.25">
      <c r="A50" s="7">
        <v>5</v>
      </c>
      <c r="B50" s="11" t="s">
        <v>44</v>
      </c>
      <c r="C50" s="9">
        <v>11190000000</v>
      </c>
      <c r="D50" s="9">
        <f>C50</f>
        <v>11190000000</v>
      </c>
      <c r="E50" s="9">
        <f t="shared" si="4"/>
        <v>65305096800</v>
      </c>
      <c r="F50" s="9"/>
      <c r="G50" s="9">
        <v>7112861553</v>
      </c>
      <c r="H50" s="9">
        <v>58192235247</v>
      </c>
      <c r="I50" s="10">
        <f>H50/C50</f>
        <v>5.2003784849865955</v>
      </c>
      <c r="J50" s="10">
        <f>H50/D50</f>
        <v>5.2003784849865955</v>
      </c>
    </row>
    <row r="51" spans="1:10" ht="18.75" customHeight="1" x14ac:dyDescent="0.25">
      <c r="A51" s="7">
        <v>6</v>
      </c>
      <c r="B51" s="11" t="s">
        <v>45</v>
      </c>
      <c r="C51" s="9"/>
      <c r="D51" s="9"/>
      <c r="E51" s="9"/>
      <c r="F51" s="9"/>
      <c r="G51" s="9"/>
      <c r="H51" s="9"/>
      <c r="I51" s="10"/>
      <c r="J51" s="10"/>
    </row>
    <row r="52" spans="1:10" ht="18.75" customHeight="1" x14ac:dyDescent="0.25">
      <c r="A52" s="7">
        <v>7</v>
      </c>
      <c r="B52" s="11" t="s">
        <v>46</v>
      </c>
      <c r="C52" s="9">
        <v>7811500000</v>
      </c>
      <c r="D52" s="9">
        <f>C52</f>
        <v>7811500000</v>
      </c>
      <c r="E52" s="9">
        <f t="shared" si="4"/>
        <v>11132114859</v>
      </c>
      <c r="F52" s="9"/>
      <c r="G52" s="9">
        <f>1410661252-51702</f>
        <v>1410609550</v>
      </c>
      <c r="H52" s="9">
        <v>9721505309</v>
      </c>
      <c r="I52" s="10">
        <f>H52/C52</f>
        <v>1.2445119770850668</v>
      </c>
      <c r="J52" s="10">
        <f>H52/D52</f>
        <v>1.2445119770850668</v>
      </c>
    </row>
    <row r="53" spans="1:10" ht="18.75" customHeight="1" x14ac:dyDescent="0.25">
      <c r="A53" s="7">
        <v>8</v>
      </c>
      <c r="B53" s="11" t="s">
        <v>47</v>
      </c>
      <c r="C53" s="9">
        <v>4636000000</v>
      </c>
      <c r="D53" s="9">
        <f>C53</f>
        <v>4636000000</v>
      </c>
      <c r="E53" s="9">
        <f t="shared" si="4"/>
        <v>95313703393</v>
      </c>
      <c r="F53" s="9"/>
      <c r="G53" s="9">
        <v>90362537591</v>
      </c>
      <c r="H53" s="9">
        <v>4951165802</v>
      </c>
      <c r="I53" s="10">
        <f>H53/C53</f>
        <v>1.0679822696289905</v>
      </c>
      <c r="J53" s="10">
        <f>H53/D53</f>
        <v>1.0679822696289905</v>
      </c>
    </row>
    <row r="54" spans="1:10" ht="18.75" customHeight="1" x14ac:dyDescent="0.25">
      <c r="A54" s="7">
        <v>9</v>
      </c>
      <c r="B54" s="11" t="s">
        <v>48</v>
      </c>
      <c r="C54" s="9"/>
      <c r="D54" s="9"/>
      <c r="E54" s="9">
        <f t="shared" si="4"/>
        <v>138587215172</v>
      </c>
      <c r="F54" s="9">
        <v>55434886063</v>
      </c>
      <c r="G54" s="9">
        <v>83152329109</v>
      </c>
      <c r="H54" s="9"/>
      <c r="I54" s="12"/>
      <c r="J54" s="13"/>
    </row>
    <row r="55" spans="1:10" ht="18.75" customHeight="1" x14ac:dyDescent="0.25">
      <c r="A55" s="8"/>
      <c r="B55" s="18" t="s">
        <v>49</v>
      </c>
      <c r="C55" s="15"/>
      <c r="D55" s="15"/>
      <c r="E55" s="15">
        <f t="shared" si="4"/>
        <v>0</v>
      </c>
      <c r="F55" s="15"/>
      <c r="G55" s="15"/>
      <c r="H55" s="15"/>
      <c r="I55" s="16"/>
      <c r="J55" s="17"/>
    </row>
    <row r="56" spans="1:10" ht="18.75" customHeight="1" x14ac:dyDescent="0.25">
      <c r="A56" s="8"/>
      <c r="B56" s="18" t="s">
        <v>50</v>
      </c>
      <c r="C56" s="15"/>
      <c r="D56" s="15"/>
      <c r="E56" s="15">
        <f t="shared" si="4"/>
        <v>0</v>
      </c>
      <c r="F56" s="15"/>
      <c r="G56" s="15"/>
      <c r="H56" s="15"/>
      <c r="I56" s="16"/>
      <c r="J56" s="17"/>
    </row>
    <row r="57" spans="1:10" ht="18.75" customHeight="1" x14ac:dyDescent="0.25">
      <c r="A57" s="7">
        <v>10</v>
      </c>
      <c r="B57" s="11" t="s">
        <v>51</v>
      </c>
      <c r="C57" s="9">
        <v>1402000000</v>
      </c>
      <c r="D57" s="9">
        <f>C57</f>
        <v>1402000000</v>
      </c>
      <c r="E57" s="9">
        <f t="shared" si="4"/>
        <v>51661167517</v>
      </c>
      <c r="F57" s="9">
        <v>11190893065</v>
      </c>
      <c r="G57" s="9">
        <f>36230433473-2540000</f>
        <v>36227893473</v>
      </c>
      <c r="H57" s="9">
        <v>4242380979</v>
      </c>
      <c r="I57" s="10">
        <f>H57/C57</f>
        <v>3.0259493430813125</v>
      </c>
      <c r="J57" s="10">
        <f>H57/D57</f>
        <v>3.0259493430813125</v>
      </c>
    </row>
    <row r="58" spans="1:10" ht="25.5" customHeight="1" x14ac:dyDescent="0.25">
      <c r="A58" s="8"/>
      <c r="B58" s="18" t="s">
        <v>52</v>
      </c>
      <c r="C58" s="15"/>
      <c r="D58" s="15"/>
      <c r="E58" s="15">
        <f t="shared" si="4"/>
        <v>0</v>
      </c>
      <c r="F58" s="15"/>
      <c r="G58" s="15"/>
      <c r="H58" s="15"/>
      <c r="I58" s="16"/>
      <c r="J58" s="17"/>
    </row>
    <row r="59" spans="1:10" ht="25.5" customHeight="1" x14ac:dyDescent="0.25">
      <c r="A59" s="8"/>
      <c r="B59" s="18" t="s">
        <v>53</v>
      </c>
      <c r="C59" s="15"/>
      <c r="D59" s="15"/>
      <c r="E59" s="15">
        <f t="shared" si="4"/>
        <v>0</v>
      </c>
      <c r="F59" s="15"/>
      <c r="G59" s="15"/>
      <c r="H59" s="15"/>
      <c r="I59" s="16"/>
      <c r="J59" s="17"/>
    </row>
    <row r="60" spans="1:10" ht="25.5" customHeight="1" x14ac:dyDescent="0.25">
      <c r="A60" s="8"/>
      <c r="B60" s="18" t="s">
        <v>54</v>
      </c>
      <c r="C60" s="15"/>
      <c r="D60" s="15"/>
      <c r="E60" s="15">
        <f t="shared" si="4"/>
        <v>0</v>
      </c>
      <c r="F60" s="15"/>
      <c r="G60" s="15"/>
      <c r="H60" s="15"/>
      <c r="I60" s="16"/>
      <c r="J60" s="17"/>
    </row>
    <row r="61" spans="1:10" ht="18.75" customHeight="1" x14ac:dyDescent="0.25">
      <c r="A61" s="7">
        <v>11</v>
      </c>
      <c r="B61" s="11" t="s">
        <v>55</v>
      </c>
      <c r="C61" s="9">
        <v>84750000000</v>
      </c>
      <c r="D61" s="9">
        <v>112384000000</v>
      </c>
      <c r="E61" s="9">
        <f t="shared" si="4"/>
        <v>1819161363579</v>
      </c>
      <c r="F61" s="9"/>
      <c r="G61" s="9">
        <v>1625358386773</v>
      </c>
      <c r="H61" s="9">
        <v>193802976806</v>
      </c>
      <c r="I61" s="10">
        <f>H61/C61</f>
        <v>2.2867607882713865</v>
      </c>
      <c r="J61" s="10">
        <f>H61/D61</f>
        <v>1.7244712486296983</v>
      </c>
    </row>
    <row r="62" spans="1:10" ht="29.25" customHeight="1" x14ac:dyDescent="0.25">
      <c r="A62" s="8"/>
      <c r="B62" s="18" t="s">
        <v>56</v>
      </c>
      <c r="C62" s="15"/>
      <c r="D62" s="15"/>
      <c r="E62" s="15">
        <f t="shared" si="4"/>
        <v>0</v>
      </c>
      <c r="F62" s="15"/>
      <c r="G62" s="15"/>
      <c r="H62" s="15"/>
      <c r="I62" s="16"/>
      <c r="J62" s="17"/>
    </row>
    <row r="63" spans="1:10" ht="29.25" customHeight="1" x14ac:dyDescent="0.25">
      <c r="A63" s="8"/>
      <c r="B63" s="18" t="s">
        <v>57</v>
      </c>
      <c r="C63" s="15"/>
      <c r="D63" s="15"/>
      <c r="E63" s="15">
        <f t="shared" si="4"/>
        <v>0</v>
      </c>
      <c r="F63" s="15"/>
      <c r="G63" s="15"/>
      <c r="H63" s="15"/>
      <c r="I63" s="16"/>
      <c r="J63" s="17"/>
    </row>
    <row r="64" spans="1:10" ht="18.75" customHeight="1" x14ac:dyDescent="0.25">
      <c r="A64" s="7" t="s">
        <v>58</v>
      </c>
      <c r="B64" s="11" t="s">
        <v>59</v>
      </c>
      <c r="C64" s="9">
        <v>4169000000</v>
      </c>
      <c r="D64" s="9">
        <f>C64</f>
        <v>4169000000</v>
      </c>
      <c r="E64" s="9">
        <f t="shared" si="4"/>
        <v>96856154159</v>
      </c>
      <c r="F64" s="9"/>
      <c r="G64" s="9">
        <v>66794999798</v>
      </c>
      <c r="H64" s="9">
        <v>30061154361</v>
      </c>
      <c r="I64" s="10">
        <f>H64/C64</f>
        <v>7.2106390887503</v>
      </c>
      <c r="J64" s="10">
        <f>H64/D64</f>
        <v>7.2106390887503</v>
      </c>
    </row>
    <row r="65" spans="1:10" ht="18.75" customHeight="1" x14ac:dyDescent="0.25">
      <c r="A65" s="7">
        <v>13</v>
      </c>
      <c r="B65" s="11" t="s">
        <v>60</v>
      </c>
      <c r="C65" s="9"/>
      <c r="D65" s="9"/>
      <c r="E65" s="9">
        <f t="shared" si="4"/>
        <v>0</v>
      </c>
      <c r="F65" s="9"/>
      <c r="G65" s="9"/>
      <c r="H65" s="9"/>
      <c r="I65" s="12"/>
      <c r="J65" s="13"/>
    </row>
    <row r="66" spans="1:10" ht="25.5" customHeight="1" x14ac:dyDescent="0.25">
      <c r="A66" s="14"/>
      <c r="B66" s="18" t="s">
        <v>61</v>
      </c>
      <c r="C66" s="15"/>
      <c r="D66" s="15"/>
      <c r="E66" s="15"/>
      <c r="F66" s="15"/>
      <c r="G66" s="15"/>
      <c r="H66" s="15"/>
      <c r="I66" s="16"/>
      <c r="J66" s="17"/>
    </row>
    <row r="67" spans="1:10" ht="18.75" customHeight="1" x14ac:dyDescent="0.25">
      <c r="A67" s="14"/>
      <c r="B67" s="18" t="s">
        <v>62</v>
      </c>
      <c r="C67" s="15"/>
      <c r="D67" s="15"/>
      <c r="E67" s="15"/>
      <c r="F67" s="15"/>
      <c r="G67" s="15"/>
      <c r="H67" s="15"/>
      <c r="I67" s="16"/>
      <c r="J67" s="17"/>
    </row>
    <row r="68" spans="1:10" ht="18.75" customHeight="1" x14ac:dyDescent="0.25">
      <c r="A68" s="7">
        <v>14</v>
      </c>
      <c r="B68" s="11" t="s">
        <v>63</v>
      </c>
      <c r="C68" s="15"/>
      <c r="D68" s="15"/>
      <c r="E68" s="9">
        <f>SUM(F68:H68)</f>
        <v>0</v>
      </c>
      <c r="F68" s="15"/>
      <c r="G68" s="15"/>
      <c r="H68" s="15"/>
      <c r="I68" s="16"/>
      <c r="J68" s="17"/>
    </row>
    <row r="69" spans="1:10" ht="18.75" customHeight="1" x14ac:dyDescent="0.25">
      <c r="A69" s="8"/>
      <c r="B69" s="18" t="s">
        <v>64</v>
      </c>
      <c r="C69" s="15"/>
      <c r="D69" s="15"/>
      <c r="E69" s="15"/>
      <c r="F69" s="15"/>
      <c r="G69" s="15"/>
      <c r="H69" s="15"/>
      <c r="I69" s="16"/>
      <c r="J69" s="17"/>
    </row>
    <row r="70" spans="1:10" ht="18.75" customHeight="1" x14ac:dyDescent="0.25">
      <c r="A70" s="14"/>
      <c r="B70" s="18" t="s">
        <v>65</v>
      </c>
      <c r="C70" s="15"/>
      <c r="D70" s="15"/>
      <c r="E70" s="15"/>
      <c r="F70" s="15"/>
      <c r="G70" s="15"/>
      <c r="H70" s="15"/>
      <c r="I70" s="16"/>
      <c r="J70" s="17"/>
    </row>
    <row r="71" spans="1:10" ht="24.75" customHeight="1" x14ac:dyDescent="0.25">
      <c r="A71" s="7">
        <v>15</v>
      </c>
      <c r="B71" s="11" t="s">
        <v>66</v>
      </c>
      <c r="C71" s="15"/>
      <c r="D71" s="15"/>
      <c r="E71" s="9">
        <f>SUM(F71:H71)</f>
        <v>0</v>
      </c>
      <c r="F71" s="15"/>
      <c r="G71" s="15"/>
      <c r="H71" s="15"/>
      <c r="I71" s="16"/>
      <c r="J71" s="17"/>
    </row>
    <row r="72" spans="1:10" ht="18.75" customHeight="1" x14ac:dyDescent="0.25">
      <c r="A72" s="14"/>
      <c r="B72" s="18" t="s">
        <v>67</v>
      </c>
      <c r="C72" s="15"/>
      <c r="D72" s="15"/>
      <c r="E72" s="15"/>
      <c r="F72" s="15"/>
      <c r="G72" s="15"/>
      <c r="H72" s="15"/>
      <c r="I72" s="16"/>
      <c r="J72" s="17"/>
    </row>
    <row r="73" spans="1:10" ht="18.75" customHeight="1" x14ac:dyDescent="0.25">
      <c r="A73" s="14"/>
      <c r="B73" s="18" t="s">
        <v>68</v>
      </c>
      <c r="C73" s="15"/>
      <c r="D73" s="15"/>
      <c r="E73" s="15"/>
      <c r="F73" s="15"/>
      <c r="G73" s="15"/>
      <c r="H73" s="15"/>
      <c r="I73" s="16"/>
      <c r="J73" s="17"/>
    </row>
    <row r="74" spans="1:10" ht="24.75" customHeight="1" x14ac:dyDescent="0.25">
      <c r="A74" s="7">
        <v>16</v>
      </c>
      <c r="B74" s="11" t="s">
        <v>69</v>
      </c>
      <c r="C74" s="9"/>
      <c r="D74" s="9"/>
      <c r="E74" s="9">
        <f>SUM(F74:H74)</f>
        <v>0</v>
      </c>
      <c r="F74" s="9"/>
      <c r="G74" s="9"/>
      <c r="H74" s="9"/>
      <c r="I74" s="12"/>
      <c r="J74" s="13"/>
    </row>
    <row r="75" spans="1:10" ht="18.75" customHeight="1" x14ac:dyDescent="0.25">
      <c r="A75" s="7">
        <v>17</v>
      </c>
      <c r="B75" s="11" t="s">
        <v>70</v>
      </c>
      <c r="C75" s="9">
        <v>1175000000</v>
      </c>
      <c r="D75" s="9">
        <f>C75</f>
        <v>1175000000</v>
      </c>
      <c r="E75" s="9">
        <f>SUM(F75:H75)</f>
        <v>36160758501</v>
      </c>
      <c r="F75" s="9">
        <v>21425985078</v>
      </c>
      <c r="G75" s="9">
        <v>5800960087</v>
      </c>
      <c r="H75" s="9">
        <v>8933813336</v>
      </c>
      <c r="I75" s="10">
        <f>H75/C75</f>
        <v>7.6032453923404253</v>
      </c>
      <c r="J75" s="10">
        <f>H75/D75</f>
        <v>7.6032453923404253</v>
      </c>
    </row>
    <row r="76" spans="1:10" ht="24.75" customHeight="1" x14ac:dyDescent="0.25">
      <c r="A76" s="14"/>
      <c r="B76" s="18" t="s">
        <v>71</v>
      </c>
      <c r="C76" s="15"/>
      <c r="D76" s="15"/>
      <c r="E76" s="15"/>
      <c r="F76" s="15"/>
      <c r="G76" s="15"/>
      <c r="H76" s="15"/>
      <c r="I76" s="16"/>
      <c r="J76" s="17"/>
    </row>
    <row r="77" spans="1:10" ht="24.75" customHeight="1" x14ac:dyDescent="0.25">
      <c r="A77" s="7">
        <v>18</v>
      </c>
      <c r="B77" s="11" t="s">
        <v>72</v>
      </c>
      <c r="C77" s="9">
        <v>1500000</v>
      </c>
      <c r="D77" s="9">
        <f>C77</f>
        <v>1500000</v>
      </c>
      <c r="E77" s="9">
        <f>SUM(F77:H77)</f>
        <v>11457332253</v>
      </c>
      <c r="F77" s="9">
        <v>6641236200</v>
      </c>
      <c r="G77" s="9">
        <v>3867207109</v>
      </c>
      <c r="H77" s="9">
        <v>948888944</v>
      </c>
      <c r="I77" s="10">
        <f>H77/C77</f>
        <v>632.59262933333332</v>
      </c>
      <c r="J77" s="10">
        <f>H77/D77</f>
        <v>632.59262933333332</v>
      </c>
    </row>
    <row r="78" spans="1:10" ht="24.75" customHeight="1" x14ac:dyDescent="0.25">
      <c r="A78" s="14"/>
      <c r="B78" s="18" t="s">
        <v>73</v>
      </c>
      <c r="C78" s="15"/>
      <c r="D78" s="15"/>
      <c r="E78" s="15"/>
      <c r="F78" s="15"/>
      <c r="G78" s="15"/>
      <c r="H78" s="15"/>
      <c r="I78" s="16"/>
      <c r="J78" s="17"/>
    </row>
    <row r="79" spans="1:10" ht="24.75" customHeight="1" x14ac:dyDescent="0.25">
      <c r="A79" s="8"/>
      <c r="B79" s="18" t="s">
        <v>74</v>
      </c>
      <c r="C79" s="15"/>
      <c r="D79" s="15"/>
      <c r="E79" s="15"/>
      <c r="F79" s="15"/>
      <c r="G79" s="15"/>
      <c r="H79" s="15"/>
      <c r="I79" s="16"/>
      <c r="J79" s="17"/>
    </row>
    <row r="80" spans="1:10" ht="34.5" customHeight="1" x14ac:dyDescent="0.25">
      <c r="A80" s="7">
        <v>19</v>
      </c>
      <c r="B80" s="11" t="s">
        <v>75</v>
      </c>
      <c r="C80" s="9">
        <v>12000000</v>
      </c>
      <c r="D80" s="9">
        <f>C80</f>
        <v>12000000</v>
      </c>
      <c r="E80" s="9">
        <f>SUM(F80:H80)</f>
        <v>47143900</v>
      </c>
      <c r="F80" s="9"/>
      <c r="G80" s="9"/>
      <c r="H80" s="9">
        <v>47143900</v>
      </c>
      <c r="J80" s="17"/>
    </row>
    <row r="81" spans="1:10" ht="24.75" customHeight="1" x14ac:dyDescent="0.25">
      <c r="A81" s="7">
        <v>20</v>
      </c>
      <c r="B81" s="11" t="s">
        <v>76</v>
      </c>
      <c r="C81" s="9"/>
      <c r="D81" s="9"/>
      <c r="E81" s="9">
        <f>SUM(F81:H81)</f>
        <v>6070032140</v>
      </c>
      <c r="F81" s="9"/>
      <c r="G81" s="9">
        <v>6070032140</v>
      </c>
      <c r="H81" s="9"/>
      <c r="I81" s="12"/>
      <c r="J81" s="13"/>
    </row>
    <row r="82" spans="1:10" ht="34.5" customHeight="1" x14ac:dyDescent="0.25">
      <c r="A82" s="7">
        <v>21</v>
      </c>
      <c r="B82" s="11" t="s">
        <v>77</v>
      </c>
      <c r="C82" s="9"/>
      <c r="D82" s="9"/>
      <c r="E82" s="9">
        <f>SUM(F82:H82)</f>
        <v>38027348421</v>
      </c>
      <c r="F82" s="9"/>
      <c r="G82" s="9">
        <f>38027327541</f>
        <v>38027327541</v>
      </c>
      <c r="H82" s="9">
        <v>20880</v>
      </c>
      <c r="I82" s="12"/>
      <c r="J82" s="13"/>
    </row>
    <row r="83" spans="1:10" ht="24.75" customHeight="1" x14ac:dyDescent="0.25">
      <c r="A83" s="7" t="s">
        <v>78</v>
      </c>
      <c r="B83" s="11" t="s">
        <v>79</v>
      </c>
      <c r="C83" s="9"/>
      <c r="D83" s="9"/>
      <c r="E83" s="9">
        <f>SUM(F83:H83)</f>
        <v>0</v>
      </c>
      <c r="F83" s="9">
        <f>F84+F91+F92+F93</f>
        <v>0</v>
      </c>
      <c r="G83" s="9">
        <f>G84+G91+G92+G93</f>
        <v>0</v>
      </c>
      <c r="H83" s="9">
        <f>H84+H91+H92+H93</f>
        <v>0</v>
      </c>
      <c r="I83" s="12"/>
      <c r="J83" s="13"/>
    </row>
    <row r="84" spans="1:10" ht="24.75" customHeight="1" x14ac:dyDescent="0.25">
      <c r="A84" s="20">
        <v>1</v>
      </c>
      <c r="B84" s="21" t="s">
        <v>80</v>
      </c>
      <c r="C84" s="22">
        <f>SUM(C85:C90)</f>
        <v>0</v>
      </c>
      <c r="D84" s="22">
        <f>SUM(D85:D90)</f>
        <v>0</v>
      </c>
      <c r="E84" s="22">
        <f>SUM(E85:E90)</f>
        <v>0</v>
      </c>
      <c r="F84" s="22">
        <f>SUM(F85:F90)</f>
        <v>0</v>
      </c>
      <c r="G84" s="22">
        <f>SUM(G85:G90)</f>
        <v>0</v>
      </c>
      <c r="H84" s="15"/>
      <c r="I84" s="16"/>
      <c r="J84" s="17"/>
    </row>
    <row r="85" spans="1:10" ht="18.75" customHeight="1" x14ac:dyDescent="0.25">
      <c r="A85" s="8" t="s">
        <v>81</v>
      </c>
      <c r="B85" s="14" t="s">
        <v>82</v>
      </c>
      <c r="C85" s="15"/>
      <c r="D85" s="15"/>
      <c r="E85" s="15">
        <f>SUM(F85:H85)</f>
        <v>0</v>
      </c>
      <c r="F85" s="15"/>
      <c r="G85" s="15"/>
      <c r="H85" s="15"/>
      <c r="I85" s="16"/>
      <c r="J85" s="17"/>
    </row>
    <row r="86" spans="1:10" ht="18.75" customHeight="1" x14ac:dyDescent="0.25">
      <c r="A86" s="8" t="s">
        <v>83</v>
      </c>
      <c r="B86" s="14" t="s">
        <v>84</v>
      </c>
      <c r="C86" s="15"/>
      <c r="D86" s="15"/>
      <c r="E86" s="15">
        <f t="shared" ref="E86:E93" si="7">SUM(F86:H86)</f>
        <v>0</v>
      </c>
      <c r="F86" s="15"/>
      <c r="G86" s="15"/>
      <c r="H86" s="15"/>
      <c r="I86" s="16"/>
      <c r="J86" s="17"/>
    </row>
    <row r="87" spans="1:10" ht="34.5" customHeight="1" x14ac:dyDescent="0.25">
      <c r="A87" s="8" t="s">
        <v>85</v>
      </c>
      <c r="B87" s="14" t="s">
        <v>86</v>
      </c>
      <c r="C87" s="15"/>
      <c r="D87" s="15"/>
      <c r="E87" s="15">
        <f t="shared" si="7"/>
        <v>0</v>
      </c>
      <c r="F87" s="15"/>
      <c r="G87" s="15"/>
      <c r="H87" s="15"/>
      <c r="I87" s="16"/>
      <c r="J87" s="17"/>
    </row>
    <row r="88" spans="1:10" ht="18.75" customHeight="1" x14ac:dyDescent="0.25">
      <c r="A88" s="8" t="s">
        <v>87</v>
      </c>
      <c r="B88" s="14" t="s">
        <v>88</v>
      </c>
      <c r="C88" s="15"/>
      <c r="D88" s="15"/>
      <c r="E88" s="15">
        <f t="shared" si="7"/>
        <v>0</v>
      </c>
      <c r="F88" s="15"/>
      <c r="G88" s="15"/>
      <c r="H88" s="15"/>
      <c r="I88" s="16"/>
      <c r="J88" s="17"/>
    </row>
    <row r="89" spans="1:10" ht="18.75" customHeight="1" x14ac:dyDescent="0.25">
      <c r="A89" s="8" t="s">
        <v>89</v>
      </c>
      <c r="B89" s="14" t="s">
        <v>90</v>
      </c>
      <c r="C89" s="15"/>
      <c r="D89" s="15"/>
      <c r="E89" s="15">
        <f t="shared" si="7"/>
        <v>0</v>
      </c>
      <c r="F89" s="15"/>
      <c r="G89" s="15"/>
      <c r="H89" s="15"/>
      <c r="I89" s="16"/>
      <c r="J89" s="17"/>
    </row>
    <row r="90" spans="1:10" ht="18.75" customHeight="1" x14ac:dyDescent="0.25">
      <c r="A90" s="8" t="s">
        <v>91</v>
      </c>
      <c r="B90" s="14" t="s">
        <v>92</v>
      </c>
      <c r="C90" s="15"/>
      <c r="D90" s="15"/>
      <c r="E90" s="15">
        <f t="shared" si="7"/>
        <v>0</v>
      </c>
      <c r="F90" s="15"/>
      <c r="G90" s="15"/>
      <c r="H90" s="15"/>
      <c r="I90" s="16"/>
      <c r="J90" s="17"/>
    </row>
    <row r="91" spans="1:10" ht="18.75" customHeight="1" x14ac:dyDescent="0.25">
      <c r="A91" s="20">
        <v>2</v>
      </c>
      <c r="B91" s="21" t="s">
        <v>93</v>
      </c>
      <c r="C91" s="15"/>
      <c r="D91" s="15"/>
      <c r="E91" s="9">
        <f t="shared" si="7"/>
        <v>0</v>
      </c>
      <c r="F91" s="15"/>
      <c r="G91" s="15"/>
      <c r="H91" s="15"/>
      <c r="I91" s="16"/>
      <c r="J91" s="17"/>
    </row>
    <row r="92" spans="1:10" ht="18.75" customHeight="1" x14ac:dyDescent="0.25">
      <c r="A92" s="20">
        <v>3</v>
      </c>
      <c r="B92" s="21" t="s">
        <v>94</v>
      </c>
      <c r="C92" s="15"/>
      <c r="D92" s="15"/>
      <c r="E92" s="9">
        <f t="shared" si="7"/>
        <v>0</v>
      </c>
      <c r="F92" s="15"/>
      <c r="G92" s="15"/>
      <c r="H92" s="15"/>
      <c r="I92" s="16"/>
      <c r="J92" s="17"/>
    </row>
    <row r="93" spans="1:10" ht="30" customHeight="1" x14ac:dyDescent="0.25">
      <c r="A93" s="20">
        <v>4</v>
      </c>
      <c r="B93" s="21" t="s">
        <v>95</v>
      </c>
      <c r="C93" s="15"/>
      <c r="D93" s="15"/>
      <c r="E93" s="9">
        <f t="shared" si="7"/>
        <v>0</v>
      </c>
      <c r="F93" s="15"/>
      <c r="G93" s="15"/>
      <c r="H93" s="15"/>
      <c r="I93" s="16"/>
      <c r="J93" s="17"/>
    </row>
    <row r="94" spans="1:10" ht="18.75" customHeight="1" x14ac:dyDescent="0.25">
      <c r="A94" s="7" t="s">
        <v>96</v>
      </c>
      <c r="B94" s="11" t="s">
        <v>97</v>
      </c>
      <c r="C94" s="9">
        <f t="shared" ref="C94:H94" si="8">SUM(C95:C103)</f>
        <v>0</v>
      </c>
      <c r="D94" s="9">
        <f t="shared" si="8"/>
        <v>0</v>
      </c>
      <c r="E94" s="9">
        <f t="shared" si="8"/>
        <v>340802400</v>
      </c>
      <c r="F94" s="9">
        <f t="shared" si="8"/>
        <v>340802400</v>
      </c>
      <c r="G94" s="9">
        <f t="shared" si="8"/>
        <v>0</v>
      </c>
      <c r="H94" s="9">
        <f t="shared" si="8"/>
        <v>0</v>
      </c>
      <c r="I94" s="12"/>
      <c r="J94" s="13"/>
    </row>
    <row r="95" spans="1:10" ht="18.75" customHeight="1" x14ac:dyDescent="0.25">
      <c r="A95" s="8">
        <v>1</v>
      </c>
      <c r="B95" s="14" t="s">
        <v>98</v>
      </c>
      <c r="C95" s="15"/>
      <c r="D95" s="15"/>
      <c r="E95" s="15">
        <f>SUM(F95:H95)</f>
        <v>0</v>
      </c>
      <c r="F95" s="15"/>
      <c r="G95" s="15"/>
      <c r="H95" s="15"/>
      <c r="I95" s="16"/>
      <c r="J95" s="17"/>
    </row>
    <row r="96" spans="1:10" ht="18.75" customHeight="1" x14ac:dyDescent="0.25">
      <c r="A96" s="8">
        <v>2</v>
      </c>
      <c r="B96" s="14" t="s">
        <v>99</v>
      </c>
      <c r="C96" s="15"/>
      <c r="D96" s="15"/>
      <c r="E96" s="15">
        <f t="shared" ref="E96:E107" si="9">SUM(F96:H96)</f>
        <v>0</v>
      </c>
      <c r="F96" s="15"/>
      <c r="G96" s="15"/>
      <c r="H96" s="15"/>
      <c r="I96" s="16"/>
      <c r="J96" s="17"/>
    </row>
    <row r="97" spans="1:10" ht="25.5" customHeight="1" x14ac:dyDescent="0.25">
      <c r="A97" s="8">
        <v>3</v>
      </c>
      <c r="B97" s="14" t="s">
        <v>100</v>
      </c>
      <c r="C97" s="15"/>
      <c r="D97" s="15"/>
      <c r="E97" s="15">
        <f t="shared" si="9"/>
        <v>0</v>
      </c>
      <c r="F97" s="15"/>
      <c r="G97" s="15"/>
      <c r="H97" s="15"/>
      <c r="I97" s="16"/>
      <c r="J97" s="17"/>
    </row>
    <row r="98" spans="1:10" ht="25.5" customHeight="1" x14ac:dyDescent="0.25">
      <c r="A98" s="8">
        <v>4</v>
      </c>
      <c r="B98" s="14" t="s">
        <v>101</v>
      </c>
      <c r="C98" s="15"/>
      <c r="D98" s="15"/>
      <c r="E98" s="15">
        <f t="shared" si="9"/>
        <v>0</v>
      </c>
      <c r="F98" s="15"/>
      <c r="G98" s="15"/>
      <c r="H98" s="15"/>
      <c r="I98" s="16"/>
      <c r="J98" s="17"/>
    </row>
    <row r="99" spans="1:10" ht="25.5" customHeight="1" x14ac:dyDescent="0.25">
      <c r="A99" s="8">
        <v>5</v>
      </c>
      <c r="B99" s="14" t="s">
        <v>102</v>
      </c>
      <c r="C99" s="15"/>
      <c r="D99" s="15"/>
      <c r="E99" s="15">
        <f t="shared" si="9"/>
        <v>0</v>
      </c>
      <c r="F99" s="15"/>
      <c r="G99" s="15"/>
      <c r="H99" s="15"/>
      <c r="I99" s="16"/>
      <c r="J99" s="17"/>
    </row>
    <row r="100" spans="1:10" ht="25.5" customHeight="1" x14ac:dyDescent="0.25">
      <c r="A100" s="8">
        <v>6</v>
      </c>
      <c r="B100" s="14" t="s">
        <v>103</v>
      </c>
      <c r="C100" s="15"/>
      <c r="D100" s="15"/>
      <c r="E100" s="15">
        <f t="shared" si="9"/>
        <v>0</v>
      </c>
      <c r="F100" s="15"/>
      <c r="G100" s="15"/>
      <c r="H100" s="15"/>
      <c r="I100" s="16"/>
      <c r="J100" s="17"/>
    </row>
    <row r="101" spans="1:10" ht="25.5" customHeight="1" x14ac:dyDescent="0.25">
      <c r="A101" s="8">
        <v>7</v>
      </c>
      <c r="B101" s="14" t="s">
        <v>104</v>
      </c>
      <c r="C101" s="15"/>
      <c r="D101" s="15"/>
      <c r="E101" s="15">
        <f t="shared" si="9"/>
        <v>0</v>
      </c>
      <c r="F101" s="15"/>
      <c r="G101" s="15"/>
      <c r="H101" s="15"/>
      <c r="I101" s="16"/>
      <c r="J101" s="17"/>
    </row>
    <row r="102" spans="1:10" ht="25.5" customHeight="1" x14ac:dyDescent="0.25">
      <c r="A102" s="8">
        <v>8</v>
      </c>
      <c r="B102" s="14" t="s">
        <v>105</v>
      </c>
      <c r="C102" s="15"/>
      <c r="D102" s="15"/>
      <c r="E102" s="15">
        <f t="shared" si="9"/>
        <v>0</v>
      </c>
      <c r="F102" s="15"/>
      <c r="G102" s="15"/>
      <c r="H102" s="15"/>
      <c r="I102" s="16"/>
      <c r="J102" s="17"/>
    </row>
    <row r="103" spans="1:10" ht="18.75" customHeight="1" x14ac:dyDescent="0.25">
      <c r="A103" s="8">
        <v>9</v>
      </c>
      <c r="B103" s="14" t="s">
        <v>92</v>
      </c>
      <c r="C103" s="15"/>
      <c r="D103" s="15"/>
      <c r="E103" s="15">
        <f t="shared" si="9"/>
        <v>340802400</v>
      </c>
      <c r="F103" s="15">
        <v>340802400</v>
      </c>
      <c r="G103" s="15"/>
      <c r="H103" s="15"/>
      <c r="I103" s="16"/>
      <c r="J103" s="17"/>
    </row>
    <row r="104" spans="1:10" ht="18.75" customHeight="1" x14ac:dyDescent="0.25">
      <c r="A104" s="7" t="s">
        <v>106</v>
      </c>
      <c r="B104" s="11" t="s">
        <v>107</v>
      </c>
      <c r="C104" s="9"/>
      <c r="D104" s="9"/>
      <c r="E104" s="9">
        <f t="shared" si="9"/>
        <v>0</v>
      </c>
      <c r="F104" s="9"/>
      <c r="G104" s="9"/>
      <c r="H104" s="9"/>
      <c r="I104" s="12"/>
      <c r="J104" s="13"/>
    </row>
    <row r="105" spans="1:10" ht="18.75" customHeight="1" x14ac:dyDescent="0.25">
      <c r="A105" s="7" t="s">
        <v>108</v>
      </c>
      <c r="B105" s="21" t="s">
        <v>109</v>
      </c>
      <c r="C105" s="22">
        <f t="shared" ref="C105:H105" si="10">SUM(C106:C107)</f>
        <v>0</v>
      </c>
      <c r="D105" s="22">
        <f t="shared" si="10"/>
        <v>0</v>
      </c>
      <c r="E105" s="22">
        <f t="shared" si="10"/>
        <v>6881000</v>
      </c>
      <c r="F105" s="22">
        <f t="shared" si="10"/>
        <v>0</v>
      </c>
      <c r="G105" s="22">
        <f t="shared" si="10"/>
        <v>0</v>
      </c>
      <c r="H105" s="22">
        <f t="shared" si="10"/>
        <v>6881000</v>
      </c>
      <c r="I105" s="12"/>
      <c r="J105" s="13"/>
    </row>
    <row r="106" spans="1:10" ht="26.25" customHeight="1" x14ac:dyDescent="0.25">
      <c r="A106" s="8">
        <v>1</v>
      </c>
      <c r="B106" s="14" t="s">
        <v>110</v>
      </c>
      <c r="C106" s="15"/>
      <c r="D106" s="15"/>
      <c r="E106" s="15">
        <f t="shared" si="9"/>
        <v>6881000</v>
      </c>
      <c r="F106" s="15"/>
      <c r="G106" s="15"/>
      <c r="H106" s="15">
        <v>6881000</v>
      </c>
      <c r="I106" s="16"/>
      <c r="J106" s="17"/>
    </row>
    <row r="107" spans="1:10" ht="18.75" customHeight="1" x14ac:dyDescent="0.25">
      <c r="A107" s="8">
        <v>2</v>
      </c>
      <c r="B107" s="14" t="s">
        <v>111</v>
      </c>
      <c r="C107" s="15"/>
      <c r="D107" s="15"/>
      <c r="E107" s="15">
        <f t="shared" si="9"/>
        <v>0</v>
      </c>
      <c r="F107" s="15"/>
      <c r="G107" s="15"/>
      <c r="H107" s="15"/>
      <c r="I107" s="16"/>
      <c r="J107" s="17"/>
    </row>
    <row r="108" spans="1:10" ht="29.25" customHeight="1" x14ac:dyDescent="0.25">
      <c r="A108" s="7" t="s">
        <v>112</v>
      </c>
      <c r="B108" s="11" t="s">
        <v>113</v>
      </c>
      <c r="C108" s="9">
        <f t="shared" ref="C108:H108" si="11">SUM(C109:C110)</f>
        <v>0</v>
      </c>
      <c r="D108" s="9">
        <f t="shared" si="11"/>
        <v>0</v>
      </c>
      <c r="E108" s="9">
        <f t="shared" si="11"/>
        <v>0</v>
      </c>
      <c r="F108" s="9">
        <f t="shared" si="11"/>
        <v>0</v>
      </c>
      <c r="G108" s="9">
        <f t="shared" si="11"/>
        <v>0</v>
      </c>
      <c r="H108" s="9">
        <f t="shared" si="11"/>
        <v>0</v>
      </c>
      <c r="I108" s="12"/>
      <c r="J108" s="13"/>
    </row>
    <row r="109" spans="1:10" ht="29.25" customHeight="1" x14ac:dyDescent="0.25">
      <c r="A109" s="20">
        <v>1</v>
      </c>
      <c r="B109" s="21" t="s">
        <v>114</v>
      </c>
      <c r="C109" s="9"/>
      <c r="D109" s="9"/>
      <c r="E109" s="15">
        <f>SUM(F109:H109)</f>
        <v>0</v>
      </c>
      <c r="F109" s="9"/>
      <c r="G109" s="9"/>
      <c r="H109" s="9"/>
      <c r="I109" s="12"/>
      <c r="J109" s="13"/>
    </row>
    <row r="110" spans="1:10" ht="29.25" customHeight="1" x14ac:dyDescent="0.25">
      <c r="A110" s="20">
        <v>2</v>
      </c>
      <c r="B110" s="21" t="s">
        <v>115</v>
      </c>
      <c r="C110" s="22">
        <f t="shared" ref="C110:H110" si="12">SUM(C111:C112)</f>
        <v>0</v>
      </c>
      <c r="D110" s="22">
        <f t="shared" si="12"/>
        <v>0</v>
      </c>
      <c r="E110" s="22">
        <f t="shared" si="12"/>
        <v>0</v>
      </c>
      <c r="F110" s="22">
        <f t="shared" si="12"/>
        <v>0</v>
      </c>
      <c r="G110" s="22">
        <f t="shared" si="12"/>
        <v>0</v>
      </c>
      <c r="H110" s="22">
        <f t="shared" si="12"/>
        <v>0</v>
      </c>
      <c r="I110" s="12"/>
      <c r="J110" s="13"/>
    </row>
    <row r="111" spans="1:10" ht="18.75" customHeight="1" x14ac:dyDescent="0.25">
      <c r="A111" s="8" t="s">
        <v>116</v>
      </c>
      <c r="B111" s="14" t="s">
        <v>117</v>
      </c>
      <c r="C111" s="15"/>
      <c r="D111" s="15"/>
      <c r="E111" s="15">
        <f>SUM(F111:H111)</f>
        <v>0</v>
      </c>
      <c r="F111" s="15"/>
      <c r="G111" s="15"/>
      <c r="H111" s="15"/>
      <c r="I111" s="16"/>
      <c r="J111" s="17"/>
    </row>
    <row r="112" spans="1:10" ht="18.75" customHeight="1" x14ac:dyDescent="0.25">
      <c r="A112" s="8" t="s">
        <v>118</v>
      </c>
      <c r="B112" s="14" t="s">
        <v>119</v>
      </c>
      <c r="C112" s="15"/>
      <c r="D112" s="15"/>
      <c r="E112" s="15">
        <f>SUM(F112:H112)</f>
        <v>0</v>
      </c>
      <c r="F112" s="15"/>
      <c r="G112" s="15"/>
      <c r="H112" s="15"/>
      <c r="I112" s="16"/>
      <c r="J112" s="17"/>
    </row>
    <row r="113" spans="1:10" ht="18.75" customHeight="1" x14ac:dyDescent="0.25">
      <c r="A113" s="20">
        <v>3</v>
      </c>
      <c r="B113" s="21" t="s">
        <v>120</v>
      </c>
      <c r="C113" s="9"/>
      <c r="D113" s="9"/>
      <c r="E113" s="22">
        <f>SUM(E114:E115)</f>
        <v>0</v>
      </c>
      <c r="F113" s="9"/>
      <c r="G113" s="9"/>
      <c r="H113" s="9"/>
      <c r="I113" s="12"/>
      <c r="J113" s="13"/>
    </row>
    <row r="114" spans="1:10" ht="18.75" customHeight="1" x14ac:dyDescent="0.25">
      <c r="A114" s="20" t="s">
        <v>121</v>
      </c>
      <c r="B114" s="11" t="s">
        <v>122</v>
      </c>
      <c r="C114" s="9"/>
      <c r="D114" s="9"/>
      <c r="E114" s="9">
        <f>SUM(E115:E116)</f>
        <v>0</v>
      </c>
      <c r="F114" s="9"/>
      <c r="G114" s="9"/>
      <c r="H114" s="9"/>
      <c r="I114" s="12"/>
      <c r="J114" s="13"/>
    </row>
    <row r="115" spans="1:10" ht="18.75" customHeight="1" x14ac:dyDescent="0.25">
      <c r="A115" s="20"/>
      <c r="B115" s="23" t="s">
        <v>123</v>
      </c>
      <c r="C115" s="15"/>
      <c r="D115" s="15"/>
      <c r="E115" s="9"/>
      <c r="F115" s="15"/>
      <c r="G115" s="15"/>
      <c r="H115" s="15"/>
      <c r="I115" s="16"/>
      <c r="J115" s="17"/>
    </row>
    <row r="116" spans="1:10" ht="18.75" customHeight="1" x14ac:dyDescent="0.25">
      <c r="A116" s="7" t="s">
        <v>17</v>
      </c>
      <c r="B116" s="11" t="s">
        <v>124</v>
      </c>
      <c r="C116" s="9">
        <f t="shared" ref="C116:H116" si="13">C117+C120</f>
        <v>0</v>
      </c>
      <c r="D116" s="9">
        <f t="shared" si="13"/>
        <v>0</v>
      </c>
      <c r="E116" s="9">
        <f t="shared" si="13"/>
        <v>0</v>
      </c>
      <c r="F116" s="9">
        <f t="shared" si="13"/>
        <v>0</v>
      </c>
      <c r="G116" s="9">
        <f t="shared" si="13"/>
        <v>0</v>
      </c>
      <c r="H116" s="9">
        <f t="shared" si="13"/>
        <v>0</v>
      </c>
      <c r="I116" s="13"/>
      <c r="J116" s="13"/>
    </row>
    <row r="117" spans="1:10" ht="18.75" customHeight="1" x14ac:dyDescent="0.25">
      <c r="A117" s="7" t="s">
        <v>23</v>
      </c>
      <c r="B117" s="11" t="s">
        <v>125</v>
      </c>
      <c r="C117" s="9">
        <f t="shared" ref="C117:H117" si="14">SUM(C118:C119)</f>
        <v>0</v>
      </c>
      <c r="D117" s="9">
        <f t="shared" si="14"/>
        <v>0</v>
      </c>
      <c r="E117" s="9">
        <f t="shared" si="14"/>
        <v>0</v>
      </c>
      <c r="F117" s="9">
        <f t="shared" si="14"/>
        <v>0</v>
      </c>
      <c r="G117" s="9">
        <f t="shared" si="14"/>
        <v>0</v>
      </c>
      <c r="H117" s="9">
        <f t="shared" si="14"/>
        <v>0</v>
      </c>
      <c r="I117" s="12"/>
      <c r="J117" s="13"/>
    </row>
    <row r="118" spans="1:10" ht="18.75" customHeight="1" x14ac:dyDescent="0.25">
      <c r="A118" s="8">
        <v>1</v>
      </c>
      <c r="B118" s="14" t="s">
        <v>126</v>
      </c>
      <c r="C118" s="15"/>
      <c r="D118" s="15"/>
      <c r="E118" s="15">
        <f>SUM(F118:H118)</f>
        <v>0</v>
      </c>
      <c r="F118" s="15"/>
      <c r="G118" s="15"/>
      <c r="H118" s="15"/>
      <c r="I118" s="16"/>
      <c r="J118" s="17"/>
    </row>
    <row r="119" spans="1:10" ht="18.75" customHeight="1" x14ac:dyDescent="0.25">
      <c r="A119" s="8">
        <v>2</v>
      </c>
      <c r="B119" s="14" t="s">
        <v>127</v>
      </c>
      <c r="C119" s="15"/>
      <c r="D119" s="15"/>
      <c r="E119" s="15">
        <f>SUM(F119:H119)</f>
        <v>0</v>
      </c>
      <c r="F119" s="15"/>
      <c r="G119" s="15"/>
      <c r="H119" s="15"/>
      <c r="I119" s="16"/>
      <c r="J119" s="17"/>
    </row>
    <row r="120" spans="1:10" ht="18.75" customHeight="1" x14ac:dyDescent="0.25">
      <c r="A120" s="7" t="s">
        <v>78</v>
      </c>
      <c r="B120" s="11" t="s">
        <v>128</v>
      </c>
      <c r="C120" s="9">
        <f t="shared" ref="C120:H120" si="15">SUM(C121:C122)</f>
        <v>0</v>
      </c>
      <c r="D120" s="9">
        <f t="shared" si="15"/>
        <v>0</v>
      </c>
      <c r="E120" s="9">
        <f t="shared" si="15"/>
        <v>0</v>
      </c>
      <c r="F120" s="9">
        <f t="shared" si="15"/>
        <v>0</v>
      </c>
      <c r="G120" s="9">
        <f t="shared" si="15"/>
        <v>0</v>
      </c>
      <c r="H120" s="9">
        <f t="shared" si="15"/>
        <v>0</v>
      </c>
      <c r="I120" s="12"/>
      <c r="J120" s="13"/>
    </row>
    <row r="121" spans="1:10" ht="18.75" customHeight="1" x14ac:dyDescent="0.25">
      <c r="A121" s="8">
        <v>1</v>
      </c>
      <c r="B121" s="14" t="s">
        <v>126</v>
      </c>
      <c r="C121" s="15"/>
      <c r="D121" s="15"/>
      <c r="E121" s="15">
        <f>SUM(F121:H121)</f>
        <v>0</v>
      </c>
      <c r="F121" s="15"/>
      <c r="G121" s="15"/>
      <c r="H121" s="15"/>
      <c r="I121" s="16"/>
      <c r="J121" s="17"/>
    </row>
    <row r="122" spans="1:10" ht="18.75" customHeight="1" x14ac:dyDescent="0.25">
      <c r="A122" s="8">
        <v>2</v>
      </c>
      <c r="B122" s="14" t="s">
        <v>127</v>
      </c>
      <c r="C122" s="15"/>
      <c r="D122" s="15"/>
      <c r="E122" s="15">
        <f>SUM(F122:H122)</f>
        <v>0</v>
      </c>
      <c r="F122" s="15"/>
      <c r="G122" s="15"/>
      <c r="H122" s="15"/>
      <c r="I122" s="16"/>
      <c r="J122" s="17"/>
    </row>
    <row r="123" spans="1:10" ht="18.75" customHeight="1" x14ac:dyDescent="0.25">
      <c r="A123" s="7" t="s">
        <v>129</v>
      </c>
      <c r="B123" s="11" t="s">
        <v>130</v>
      </c>
      <c r="C123" s="9">
        <f t="shared" ref="C123:H123" si="16">C124+C129</f>
        <v>419899000000</v>
      </c>
      <c r="D123" s="9">
        <f t="shared" si="16"/>
        <v>419899000000</v>
      </c>
      <c r="E123" s="9">
        <f t="shared" si="16"/>
        <v>657172149445</v>
      </c>
      <c r="F123" s="9">
        <f t="shared" si="16"/>
        <v>0</v>
      </c>
      <c r="G123" s="9">
        <f t="shared" si="16"/>
        <v>0</v>
      </c>
      <c r="H123" s="9">
        <f t="shared" si="16"/>
        <v>657172149445</v>
      </c>
      <c r="I123" s="10">
        <f>H123/C123</f>
        <v>1.5650719564585769</v>
      </c>
      <c r="J123" s="10">
        <f>H123/D123</f>
        <v>1.5650719564585769</v>
      </c>
    </row>
    <row r="124" spans="1:10" ht="27.75" customHeight="1" x14ac:dyDescent="0.25">
      <c r="A124" s="7" t="s">
        <v>23</v>
      </c>
      <c r="B124" s="11" t="s">
        <v>131</v>
      </c>
      <c r="C124" s="9">
        <f t="shared" ref="C124:H124" si="17">SUM(C125:C126)</f>
        <v>419899000000</v>
      </c>
      <c r="D124" s="9">
        <f t="shared" si="17"/>
        <v>419899000000</v>
      </c>
      <c r="E124" s="9">
        <f t="shared" si="17"/>
        <v>657172149445</v>
      </c>
      <c r="F124" s="9">
        <f t="shared" si="17"/>
        <v>0</v>
      </c>
      <c r="G124" s="9">
        <f t="shared" si="17"/>
        <v>0</v>
      </c>
      <c r="H124" s="9">
        <f t="shared" si="17"/>
        <v>657172149445</v>
      </c>
      <c r="I124" s="10">
        <f>H124/C124</f>
        <v>1.5650719564585769</v>
      </c>
      <c r="J124" s="10">
        <f>H124/D124</f>
        <v>1.5650719564585769</v>
      </c>
    </row>
    <row r="125" spans="1:10" ht="18.75" customHeight="1" x14ac:dyDescent="0.25">
      <c r="A125" s="20" t="s">
        <v>132</v>
      </c>
      <c r="B125" s="21" t="s">
        <v>133</v>
      </c>
      <c r="C125" s="9">
        <f>'[1]PL 14- MB49-31'!C14</f>
        <v>277820000000</v>
      </c>
      <c r="D125" s="9">
        <f>C125</f>
        <v>277820000000</v>
      </c>
      <c r="E125" s="9">
        <f>SUM(F125:H125)</f>
        <v>275158108000</v>
      </c>
      <c r="F125" s="9"/>
      <c r="G125" s="9"/>
      <c r="H125" s="9">
        <f>'[1]PL 15-MB 60-342'!B18</f>
        <v>275158108000</v>
      </c>
      <c r="I125" s="10">
        <f>H125/C125</f>
        <v>0.99041864516593481</v>
      </c>
      <c r="J125" s="10">
        <f>H125/D125</f>
        <v>0.99041864516593481</v>
      </c>
    </row>
    <row r="126" spans="1:10" ht="18.75" customHeight="1" x14ac:dyDescent="0.25">
      <c r="A126" s="20" t="s">
        <v>134</v>
      </c>
      <c r="B126" s="21" t="s">
        <v>135</v>
      </c>
      <c r="C126" s="22">
        <f t="shared" ref="C126:H126" si="18">SUM(C127:C128)</f>
        <v>142079000000</v>
      </c>
      <c r="D126" s="22">
        <f t="shared" si="18"/>
        <v>142079000000</v>
      </c>
      <c r="E126" s="22">
        <f t="shared" si="18"/>
        <v>382014041445</v>
      </c>
      <c r="F126" s="22">
        <f t="shared" si="18"/>
        <v>0</v>
      </c>
      <c r="G126" s="22">
        <f t="shared" si="18"/>
        <v>0</v>
      </c>
      <c r="H126" s="22">
        <f t="shared" si="18"/>
        <v>382014041445</v>
      </c>
      <c r="I126" s="24">
        <f>H126/C126</f>
        <v>2.6887438780185673</v>
      </c>
      <c r="J126" s="24">
        <f>H126/D126</f>
        <v>2.6887438780185673</v>
      </c>
    </row>
    <row r="127" spans="1:10" ht="34.5" customHeight="1" x14ac:dyDescent="0.25">
      <c r="A127" s="25" t="s">
        <v>116</v>
      </c>
      <c r="B127" s="18" t="s">
        <v>136</v>
      </c>
      <c r="C127" s="26">
        <f>'[1]PL 14- MB49-31'!C15</f>
        <v>142079000000</v>
      </c>
      <c r="D127" s="26">
        <f>C127</f>
        <v>142079000000</v>
      </c>
      <c r="E127" s="26">
        <f>SUM(F127:H127)</f>
        <v>382014041445</v>
      </c>
      <c r="F127" s="26"/>
      <c r="G127" s="26"/>
      <c r="H127" s="26">
        <f>'[1]PL 15-MB 60-342'!B19</f>
        <v>382014041445</v>
      </c>
      <c r="I127" s="27">
        <f>H127/C127</f>
        <v>2.6887438780185673</v>
      </c>
      <c r="J127" s="27">
        <f>H127/D127</f>
        <v>2.6887438780185673</v>
      </c>
    </row>
    <row r="128" spans="1:10" ht="34.5" customHeight="1" x14ac:dyDescent="0.25">
      <c r="A128" s="25" t="s">
        <v>118</v>
      </c>
      <c r="B128" s="18" t="s">
        <v>137</v>
      </c>
      <c r="C128" s="15"/>
      <c r="D128" s="15"/>
      <c r="E128" s="26">
        <f>SUM(F128:H128)</f>
        <v>0</v>
      </c>
      <c r="F128" s="15"/>
      <c r="G128" s="15"/>
      <c r="H128" s="15"/>
      <c r="I128" s="16"/>
      <c r="J128" s="17"/>
    </row>
    <row r="129" spans="1:12" ht="26.25" customHeight="1" x14ac:dyDescent="0.25">
      <c r="A129" s="7" t="s">
        <v>78</v>
      </c>
      <c r="B129" s="11" t="s">
        <v>138</v>
      </c>
      <c r="C129" s="9"/>
      <c r="D129" s="9"/>
      <c r="E129" s="9">
        <f>SUM(F129:H129)</f>
        <v>0</v>
      </c>
      <c r="F129" s="9"/>
      <c r="G129" s="9"/>
      <c r="H129" s="9"/>
      <c r="I129" s="12"/>
      <c r="J129" s="13"/>
    </row>
    <row r="130" spans="1:12" ht="26.25" customHeight="1" x14ac:dyDescent="0.25">
      <c r="A130" s="7" t="s">
        <v>139</v>
      </c>
      <c r="B130" s="11" t="s">
        <v>140</v>
      </c>
      <c r="C130" s="9"/>
      <c r="D130" s="9"/>
      <c r="E130" s="9">
        <f>SUM(F130:H130)</f>
        <v>95541778440</v>
      </c>
      <c r="F130" s="9"/>
      <c r="G130" s="9"/>
      <c r="H130" s="9">
        <f>'[1]PL 15-MB 60-342'!D14</f>
        <v>95541778440</v>
      </c>
      <c r="I130" s="12"/>
      <c r="J130" s="13"/>
    </row>
    <row r="131" spans="1:12" ht="26.25" customHeight="1" x14ac:dyDescent="0.25">
      <c r="A131" s="7" t="s">
        <v>141</v>
      </c>
      <c r="B131" s="11" t="s">
        <v>142</v>
      </c>
      <c r="C131" s="9"/>
      <c r="D131" s="9"/>
      <c r="E131" s="9">
        <f>SUM(F131:H131)</f>
        <v>1607378064</v>
      </c>
      <c r="F131" s="9"/>
      <c r="G131" s="9"/>
      <c r="H131" s="9">
        <f>'[1]PL 15-MB 60-342'!D13</f>
        <v>1607378064</v>
      </c>
      <c r="I131" s="12"/>
      <c r="J131" s="13"/>
    </row>
    <row r="132" spans="1:12" x14ac:dyDescent="0.25">
      <c r="A132" s="28"/>
    </row>
    <row r="133" spans="1:12" s="30" customFormat="1" x14ac:dyDescent="0.25">
      <c r="A133" s="207"/>
      <c r="B133" s="207"/>
      <c r="C133" s="207"/>
      <c r="D133" s="207"/>
      <c r="E133" s="207"/>
      <c r="F133" s="207"/>
      <c r="G133" s="207"/>
      <c r="H133" s="207"/>
      <c r="I133" s="207"/>
      <c r="J133" s="207"/>
      <c r="K133" s="29"/>
      <c r="L133" s="29"/>
    </row>
    <row r="134" spans="1:12" s="31" customFormat="1" ht="15.6" x14ac:dyDescent="0.3">
      <c r="A134" s="208"/>
      <c r="B134" s="208"/>
      <c r="C134" s="208"/>
      <c r="D134" s="208"/>
      <c r="E134" s="209"/>
      <c r="F134" s="209"/>
      <c r="G134" s="209"/>
      <c r="H134" s="209"/>
      <c r="I134" s="208"/>
      <c r="J134" s="208"/>
    </row>
    <row r="135" spans="1:12" s="31" customFormat="1" ht="15.6" x14ac:dyDescent="0.3">
      <c r="A135" s="208"/>
      <c r="B135" s="208"/>
      <c r="C135" s="208"/>
      <c r="D135" s="208"/>
      <c r="E135" s="209"/>
      <c r="F135" s="209"/>
      <c r="G135" s="209"/>
      <c r="H135" s="209"/>
      <c r="I135" s="208"/>
      <c r="J135" s="208"/>
    </row>
    <row r="136" spans="1:12" x14ac:dyDescent="0.25">
      <c r="I136" s="32"/>
      <c r="J136" s="32"/>
    </row>
    <row r="137" spans="1:12" x14ac:dyDescent="0.25">
      <c r="I137" s="32"/>
      <c r="J137" s="32"/>
    </row>
    <row r="138" spans="1:12" x14ac:dyDescent="0.25">
      <c r="I138" s="32"/>
      <c r="J138" s="32"/>
    </row>
    <row r="139" spans="1:12" x14ac:dyDescent="0.25">
      <c r="I139" s="32"/>
      <c r="J139" s="32"/>
    </row>
    <row r="140" spans="1:12" x14ac:dyDescent="0.25">
      <c r="I140" s="32"/>
      <c r="J140" s="32"/>
    </row>
    <row r="141" spans="1:12" x14ac:dyDescent="0.25">
      <c r="I141" s="32"/>
      <c r="J141" s="32"/>
    </row>
    <row r="142" spans="1:12" x14ac:dyDescent="0.25">
      <c r="I142" s="32"/>
      <c r="J142" s="32"/>
    </row>
    <row r="143" spans="1:12" s="33" customFormat="1" ht="19.2" x14ac:dyDescent="0.25">
      <c r="C143" s="34"/>
      <c r="D143" s="34"/>
      <c r="E143" s="206"/>
      <c r="F143" s="206"/>
      <c r="G143" s="206"/>
      <c r="H143" s="206"/>
      <c r="I143" s="206"/>
      <c r="J143" s="206"/>
    </row>
  </sheetData>
  <mergeCells count="26">
    <mergeCell ref="E143:H143"/>
    <mergeCell ref="I143:J143"/>
    <mergeCell ref="A133:D133"/>
    <mergeCell ref="E133:H133"/>
    <mergeCell ref="I133:J133"/>
    <mergeCell ref="A134:D134"/>
    <mergeCell ref="E134:H134"/>
    <mergeCell ref="I134:J134"/>
    <mergeCell ref="A135:B135"/>
    <mergeCell ref="C135:D135"/>
    <mergeCell ref="E135:F135"/>
    <mergeCell ref="G135:H135"/>
    <mergeCell ref="I135:J135"/>
    <mergeCell ref="A6:J6"/>
    <mergeCell ref="A8:A9"/>
    <mergeCell ref="B8:B9"/>
    <mergeCell ref="C8:D8"/>
    <mergeCell ref="E8:E9"/>
    <mergeCell ref="F8:H8"/>
    <mergeCell ref="I8:J8"/>
    <mergeCell ref="A5:J5"/>
    <mergeCell ref="A1:C1"/>
    <mergeCell ref="H1:I1"/>
    <mergeCell ref="H2:I2"/>
    <mergeCell ref="A3:B3"/>
    <mergeCell ref="A4:B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4"/>
  <sheetViews>
    <sheetView topLeftCell="AUC1" workbookViewId="0">
      <selection activeCell="I9" sqref="I9:I10"/>
    </sheetView>
  </sheetViews>
  <sheetFormatPr defaultColWidth="11.69921875" defaultRowHeight="13.8" x14ac:dyDescent="0.25"/>
  <cols>
    <col min="1" max="1" width="3.09765625" style="174" customWidth="1"/>
    <col min="2" max="2" width="52.69921875" style="175" customWidth="1"/>
    <col min="3" max="3" width="7.8984375" style="146" hidden="1" customWidth="1"/>
    <col min="4" max="5" width="7.3984375" style="146" hidden="1" customWidth="1"/>
    <col min="6" max="6" width="17" style="146" customWidth="1"/>
    <col min="7" max="7" width="14.59765625" style="146" customWidth="1"/>
    <col min="8" max="8" width="14.69921875" style="146" bestFit="1" customWidth="1"/>
    <col min="9" max="11" width="15.09765625" style="146" customWidth="1"/>
    <col min="12" max="12" width="6.69921875" style="146" customWidth="1"/>
    <col min="13" max="13" width="16.59765625" style="146" bestFit="1" customWidth="1"/>
    <col min="14" max="14" width="16.09765625" style="146" customWidth="1"/>
    <col min="15" max="15" width="8" style="146" customWidth="1"/>
    <col min="16" max="18" width="7.8984375" style="146" customWidth="1"/>
    <col min="19" max="243" width="11.69921875" style="146"/>
    <col min="244" max="244" width="3.09765625" style="146" customWidth="1"/>
    <col min="245" max="245" width="52.69921875" style="146" customWidth="1"/>
    <col min="246" max="248" width="0" style="146" hidden="1" customWidth="1"/>
    <col min="249" max="249" width="17" style="146" customWidth="1"/>
    <col min="250" max="250" width="14.59765625" style="146" customWidth="1"/>
    <col min="251" max="251" width="14.69921875" style="146" bestFit="1" customWidth="1"/>
    <col min="252" max="254" width="15.09765625" style="146" customWidth="1"/>
    <col min="255" max="255" width="6.69921875" style="146" customWidth="1"/>
    <col min="256" max="256" width="16.59765625" style="146" bestFit="1" customWidth="1"/>
    <col min="257" max="257" width="16.09765625" style="146" customWidth="1"/>
    <col min="258" max="258" width="8" style="146" customWidth="1"/>
    <col min="259" max="261" width="7.8984375" style="146" customWidth="1"/>
    <col min="262" max="262" width="19.296875" style="146" bestFit="1" customWidth="1"/>
    <col min="263" max="263" width="6.296875" style="146" bestFit="1" customWidth="1"/>
    <col min="264" max="499" width="11.69921875" style="146"/>
    <col min="500" max="500" width="3.09765625" style="146" customWidth="1"/>
    <col min="501" max="501" width="52.69921875" style="146" customWidth="1"/>
    <col min="502" max="504" width="0" style="146" hidden="1" customWidth="1"/>
    <col min="505" max="505" width="17" style="146" customWidth="1"/>
    <col min="506" max="506" width="14.59765625" style="146" customWidth="1"/>
    <col min="507" max="507" width="14.69921875" style="146" bestFit="1" customWidth="1"/>
    <col min="508" max="510" width="15.09765625" style="146" customWidth="1"/>
    <col min="511" max="511" width="6.69921875" style="146" customWidth="1"/>
    <col min="512" max="512" width="16.59765625" style="146" bestFit="1" customWidth="1"/>
    <col min="513" max="513" width="16.09765625" style="146" customWidth="1"/>
    <col min="514" max="514" width="8" style="146" customWidth="1"/>
    <col min="515" max="517" width="7.8984375" style="146" customWidth="1"/>
    <col min="518" max="518" width="19.296875" style="146" bestFit="1" customWidth="1"/>
    <col min="519" max="519" width="6.296875" style="146" bestFit="1" customWidth="1"/>
    <col min="520" max="755" width="11.69921875" style="146"/>
    <col min="756" max="756" width="3.09765625" style="146" customWidth="1"/>
    <col min="757" max="757" width="52.69921875" style="146" customWidth="1"/>
    <col min="758" max="760" width="0" style="146" hidden="1" customWidth="1"/>
    <col min="761" max="761" width="17" style="146" customWidth="1"/>
    <col min="762" max="762" width="14.59765625" style="146" customWidth="1"/>
    <col min="763" max="763" width="14.69921875" style="146" bestFit="1" customWidth="1"/>
    <col min="764" max="766" width="15.09765625" style="146" customWidth="1"/>
    <col min="767" max="767" width="6.69921875" style="146" customWidth="1"/>
    <col min="768" max="768" width="16.59765625" style="146" bestFit="1" customWidth="1"/>
    <col min="769" max="769" width="16.09765625" style="146" customWidth="1"/>
    <col min="770" max="770" width="8" style="146" customWidth="1"/>
    <col min="771" max="773" width="7.8984375" style="146" customWidth="1"/>
    <col min="774" max="774" width="19.296875" style="146" bestFit="1" customWidth="1"/>
    <col min="775" max="775" width="6.296875" style="146" bestFit="1" customWidth="1"/>
    <col min="776" max="1011" width="11.69921875" style="146"/>
    <col min="1012" max="1012" width="3.09765625" style="146" customWidth="1"/>
    <col min="1013" max="1013" width="52.69921875" style="146" customWidth="1"/>
    <col min="1014" max="1016" width="0" style="146" hidden="1" customWidth="1"/>
    <col min="1017" max="1017" width="17" style="146" customWidth="1"/>
    <col min="1018" max="1018" width="14.59765625" style="146" customWidth="1"/>
    <col min="1019" max="1019" width="14.69921875" style="146" bestFit="1" customWidth="1"/>
    <col min="1020" max="1022" width="15.09765625" style="146" customWidth="1"/>
    <col min="1023" max="1023" width="6.69921875" style="146" customWidth="1"/>
    <col min="1024" max="1024" width="16.59765625" style="146" bestFit="1" customWidth="1"/>
    <col min="1025" max="1025" width="16.09765625" style="146" customWidth="1"/>
    <col min="1026" max="1026" width="8" style="146" customWidth="1"/>
    <col min="1027" max="1029" width="7.8984375" style="146" customWidth="1"/>
    <col min="1030" max="1030" width="19.296875" style="146" bestFit="1" customWidth="1"/>
    <col min="1031" max="1031" width="6.296875" style="146" bestFit="1" customWidth="1"/>
    <col min="1032" max="1267" width="11.69921875" style="146"/>
    <col min="1268" max="1268" width="3.09765625" style="146" customWidth="1"/>
    <col min="1269" max="1269" width="52.69921875" style="146" customWidth="1"/>
    <col min="1270" max="1272" width="0" style="146" hidden="1" customWidth="1"/>
    <col min="1273" max="1273" width="17" style="146" customWidth="1"/>
    <col min="1274" max="1274" width="14.59765625" style="146" customWidth="1"/>
    <col min="1275" max="1275" width="14.69921875" style="146" bestFit="1" customWidth="1"/>
    <col min="1276" max="1278" width="15.09765625" style="146" customWidth="1"/>
    <col min="1279" max="1279" width="6.69921875" style="146" customWidth="1"/>
    <col min="1280" max="1280" width="16.59765625" style="146" bestFit="1" customWidth="1"/>
    <col min="1281" max="1281" width="16.09765625" style="146" customWidth="1"/>
    <col min="1282" max="1282" width="8" style="146" customWidth="1"/>
    <col min="1283" max="1285" width="7.8984375" style="146" customWidth="1"/>
    <col min="1286" max="1286" width="19.296875" style="146" bestFit="1" customWidth="1"/>
    <col min="1287" max="1287" width="6.296875" style="146" bestFit="1" customWidth="1"/>
    <col min="1288" max="1523" width="11.69921875" style="146"/>
    <col min="1524" max="1524" width="3.09765625" style="146" customWidth="1"/>
    <col min="1525" max="1525" width="52.69921875" style="146" customWidth="1"/>
    <col min="1526" max="1528" width="0" style="146" hidden="1" customWidth="1"/>
    <col min="1529" max="1529" width="17" style="146" customWidth="1"/>
    <col min="1530" max="1530" width="14.59765625" style="146" customWidth="1"/>
    <col min="1531" max="1531" width="14.69921875" style="146" bestFit="1" customWidth="1"/>
    <col min="1532" max="1534" width="15.09765625" style="146" customWidth="1"/>
    <col min="1535" max="1535" width="6.69921875" style="146" customWidth="1"/>
    <col min="1536" max="1536" width="16.59765625" style="146" bestFit="1" customWidth="1"/>
    <col min="1537" max="1537" width="16.09765625" style="146" customWidth="1"/>
    <col min="1538" max="1538" width="8" style="146" customWidth="1"/>
    <col min="1539" max="1541" width="7.8984375" style="146" customWidth="1"/>
    <col min="1542" max="1542" width="19.296875" style="146" bestFit="1" customWidth="1"/>
    <col min="1543" max="1543" width="6.296875" style="146" bestFit="1" customWidth="1"/>
    <col min="1544" max="1779" width="11.69921875" style="146"/>
    <col min="1780" max="1780" width="3.09765625" style="146" customWidth="1"/>
    <col min="1781" max="1781" width="52.69921875" style="146" customWidth="1"/>
    <col min="1782" max="1784" width="0" style="146" hidden="1" customWidth="1"/>
    <col min="1785" max="1785" width="17" style="146" customWidth="1"/>
    <col min="1786" max="1786" width="14.59765625" style="146" customWidth="1"/>
    <col min="1787" max="1787" width="14.69921875" style="146" bestFit="1" customWidth="1"/>
    <col min="1788" max="1790" width="15.09765625" style="146" customWidth="1"/>
    <col min="1791" max="1791" width="6.69921875" style="146" customWidth="1"/>
    <col min="1792" max="1792" width="16.59765625" style="146" bestFit="1" customWidth="1"/>
    <col min="1793" max="1793" width="16.09765625" style="146" customWidth="1"/>
    <col min="1794" max="1794" width="8" style="146" customWidth="1"/>
    <col min="1795" max="1797" width="7.8984375" style="146" customWidth="1"/>
    <col min="1798" max="1798" width="19.296875" style="146" bestFit="1" customWidth="1"/>
    <col min="1799" max="1799" width="6.296875" style="146" bestFit="1" customWidth="1"/>
    <col min="1800" max="2035" width="11.69921875" style="146"/>
    <col min="2036" max="2036" width="3.09765625" style="146" customWidth="1"/>
    <col min="2037" max="2037" width="52.69921875" style="146" customWidth="1"/>
    <col min="2038" max="2040" width="0" style="146" hidden="1" customWidth="1"/>
    <col min="2041" max="2041" width="17" style="146" customWidth="1"/>
    <col min="2042" max="2042" width="14.59765625" style="146" customWidth="1"/>
    <col min="2043" max="2043" width="14.69921875" style="146" bestFit="1" customWidth="1"/>
    <col min="2044" max="2046" width="15.09765625" style="146" customWidth="1"/>
    <col min="2047" max="2047" width="6.69921875" style="146" customWidth="1"/>
    <col min="2048" max="2048" width="16.59765625" style="146" bestFit="1" customWidth="1"/>
    <col min="2049" max="2049" width="16.09765625" style="146" customWidth="1"/>
    <col min="2050" max="2050" width="8" style="146" customWidth="1"/>
    <col min="2051" max="2053" width="7.8984375" style="146" customWidth="1"/>
    <col min="2054" max="2054" width="19.296875" style="146" bestFit="1" customWidth="1"/>
    <col min="2055" max="2055" width="6.296875" style="146" bestFit="1" customWidth="1"/>
    <col min="2056" max="2291" width="11.69921875" style="146"/>
    <col min="2292" max="2292" width="3.09765625" style="146" customWidth="1"/>
    <col min="2293" max="2293" width="52.69921875" style="146" customWidth="1"/>
    <col min="2294" max="2296" width="0" style="146" hidden="1" customWidth="1"/>
    <col min="2297" max="2297" width="17" style="146" customWidth="1"/>
    <col min="2298" max="2298" width="14.59765625" style="146" customWidth="1"/>
    <col min="2299" max="2299" width="14.69921875" style="146" bestFit="1" customWidth="1"/>
    <col min="2300" max="2302" width="15.09765625" style="146" customWidth="1"/>
    <col min="2303" max="2303" width="6.69921875" style="146" customWidth="1"/>
    <col min="2304" max="2304" width="16.59765625" style="146" bestFit="1" customWidth="1"/>
    <col min="2305" max="2305" width="16.09765625" style="146" customWidth="1"/>
    <col min="2306" max="2306" width="8" style="146" customWidth="1"/>
    <col min="2307" max="2309" width="7.8984375" style="146" customWidth="1"/>
    <col min="2310" max="2310" width="19.296875" style="146" bestFit="1" customWidth="1"/>
    <col min="2311" max="2311" width="6.296875" style="146" bestFit="1" customWidth="1"/>
    <col min="2312" max="2547" width="11.69921875" style="146"/>
    <col min="2548" max="2548" width="3.09765625" style="146" customWidth="1"/>
    <col min="2549" max="2549" width="52.69921875" style="146" customWidth="1"/>
    <col min="2550" max="2552" width="0" style="146" hidden="1" customWidth="1"/>
    <col min="2553" max="2553" width="17" style="146" customWidth="1"/>
    <col min="2554" max="2554" width="14.59765625" style="146" customWidth="1"/>
    <col min="2555" max="2555" width="14.69921875" style="146" bestFit="1" customWidth="1"/>
    <col min="2556" max="2558" width="15.09765625" style="146" customWidth="1"/>
    <col min="2559" max="2559" width="6.69921875" style="146" customWidth="1"/>
    <col min="2560" max="2560" width="16.59765625" style="146" bestFit="1" customWidth="1"/>
    <col min="2561" max="2561" width="16.09765625" style="146" customWidth="1"/>
    <col min="2562" max="2562" width="8" style="146" customWidth="1"/>
    <col min="2563" max="2565" width="7.8984375" style="146" customWidth="1"/>
    <col min="2566" max="2566" width="19.296875" style="146" bestFit="1" customWidth="1"/>
    <col min="2567" max="2567" width="6.296875" style="146" bestFit="1" customWidth="1"/>
    <col min="2568" max="2803" width="11.69921875" style="146"/>
    <col min="2804" max="2804" width="3.09765625" style="146" customWidth="1"/>
    <col min="2805" max="2805" width="52.69921875" style="146" customWidth="1"/>
    <col min="2806" max="2808" width="0" style="146" hidden="1" customWidth="1"/>
    <col min="2809" max="2809" width="17" style="146" customWidth="1"/>
    <col min="2810" max="2810" width="14.59765625" style="146" customWidth="1"/>
    <col min="2811" max="2811" width="14.69921875" style="146" bestFit="1" customWidth="1"/>
    <col min="2812" max="2814" width="15.09765625" style="146" customWidth="1"/>
    <col min="2815" max="2815" width="6.69921875" style="146" customWidth="1"/>
    <col min="2816" max="2816" width="16.59765625" style="146" bestFit="1" customWidth="1"/>
    <col min="2817" max="2817" width="16.09765625" style="146" customWidth="1"/>
    <col min="2818" max="2818" width="8" style="146" customWidth="1"/>
    <col min="2819" max="2821" width="7.8984375" style="146" customWidth="1"/>
    <col min="2822" max="2822" width="19.296875" style="146" bestFit="1" customWidth="1"/>
    <col min="2823" max="2823" width="6.296875" style="146" bestFit="1" customWidth="1"/>
    <col min="2824" max="3059" width="11.69921875" style="146"/>
    <col min="3060" max="3060" width="3.09765625" style="146" customWidth="1"/>
    <col min="3061" max="3061" width="52.69921875" style="146" customWidth="1"/>
    <col min="3062" max="3064" width="0" style="146" hidden="1" customWidth="1"/>
    <col min="3065" max="3065" width="17" style="146" customWidth="1"/>
    <col min="3066" max="3066" width="14.59765625" style="146" customWidth="1"/>
    <col min="3067" max="3067" width="14.69921875" style="146" bestFit="1" customWidth="1"/>
    <col min="3068" max="3070" width="15.09765625" style="146" customWidth="1"/>
    <col min="3071" max="3071" width="6.69921875" style="146" customWidth="1"/>
    <col min="3072" max="3072" width="16.59765625" style="146" bestFit="1" customWidth="1"/>
    <col min="3073" max="3073" width="16.09765625" style="146" customWidth="1"/>
    <col min="3074" max="3074" width="8" style="146" customWidth="1"/>
    <col min="3075" max="3077" width="7.8984375" style="146" customWidth="1"/>
    <col min="3078" max="3078" width="19.296875" style="146" bestFit="1" customWidth="1"/>
    <col min="3079" max="3079" width="6.296875" style="146" bestFit="1" customWidth="1"/>
    <col min="3080" max="3315" width="11.69921875" style="146"/>
    <col min="3316" max="3316" width="3.09765625" style="146" customWidth="1"/>
    <col min="3317" max="3317" width="52.69921875" style="146" customWidth="1"/>
    <col min="3318" max="3320" width="0" style="146" hidden="1" customWidth="1"/>
    <col min="3321" max="3321" width="17" style="146" customWidth="1"/>
    <col min="3322" max="3322" width="14.59765625" style="146" customWidth="1"/>
    <col min="3323" max="3323" width="14.69921875" style="146" bestFit="1" customWidth="1"/>
    <col min="3324" max="3326" width="15.09765625" style="146" customWidth="1"/>
    <col min="3327" max="3327" width="6.69921875" style="146" customWidth="1"/>
    <col min="3328" max="3328" width="16.59765625" style="146" bestFit="1" customWidth="1"/>
    <col min="3329" max="3329" width="16.09765625" style="146" customWidth="1"/>
    <col min="3330" max="3330" width="8" style="146" customWidth="1"/>
    <col min="3331" max="3333" width="7.8984375" style="146" customWidth="1"/>
    <col min="3334" max="3334" width="19.296875" style="146" bestFit="1" customWidth="1"/>
    <col min="3335" max="3335" width="6.296875" style="146" bestFit="1" customWidth="1"/>
    <col min="3336" max="3571" width="11.69921875" style="146"/>
    <col min="3572" max="3572" width="3.09765625" style="146" customWidth="1"/>
    <col min="3573" max="3573" width="52.69921875" style="146" customWidth="1"/>
    <col min="3574" max="3576" width="0" style="146" hidden="1" customWidth="1"/>
    <col min="3577" max="3577" width="17" style="146" customWidth="1"/>
    <col min="3578" max="3578" width="14.59765625" style="146" customWidth="1"/>
    <col min="3579" max="3579" width="14.69921875" style="146" bestFit="1" customWidth="1"/>
    <col min="3580" max="3582" width="15.09765625" style="146" customWidth="1"/>
    <col min="3583" max="3583" width="6.69921875" style="146" customWidth="1"/>
    <col min="3584" max="3584" width="16.59765625" style="146" bestFit="1" customWidth="1"/>
    <col min="3585" max="3585" width="16.09765625" style="146" customWidth="1"/>
    <col min="3586" max="3586" width="8" style="146" customWidth="1"/>
    <col min="3587" max="3589" width="7.8984375" style="146" customWidth="1"/>
    <col min="3590" max="3590" width="19.296875" style="146" bestFit="1" customWidth="1"/>
    <col min="3591" max="3591" width="6.296875" style="146" bestFit="1" customWidth="1"/>
    <col min="3592" max="3827" width="11.69921875" style="146"/>
    <col min="3828" max="3828" width="3.09765625" style="146" customWidth="1"/>
    <col min="3829" max="3829" width="52.69921875" style="146" customWidth="1"/>
    <col min="3830" max="3832" width="0" style="146" hidden="1" customWidth="1"/>
    <col min="3833" max="3833" width="17" style="146" customWidth="1"/>
    <col min="3834" max="3834" width="14.59765625" style="146" customWidth="1"/>
    <col min="3835" max="3835" width="14.69921875" style="146" bestFit="1" customWidth="1"/>
    <col min="3836" max="3838" width="15.09765625" style="146" customWidth="1"/>
    <col min="3839" max="3839" width="6.69921875" style="146" customWidth="1"/>
    <col min="3840" max="3840" width="16.59765625" style="146" bestFit="1" customWidth="1"/>
    <col min="3841" max="3841" width="16.09765625" style="146" customWidth="1"/>
    <col min="3842" max="3842" width="8" style="146" customWidth="1"/>
    <col min="3843" max="3845" width="7.8984375" style="146" customWidth="1"/>
    <col min="3846" max="3846" width="19.296875" style="146" bestFit="1" customWidth="1"/>
    <col min="3847" max="3847" width="6.296875" style="146" bestFit="1" customWidth="1"/>
    <col min="3848" max="4083" width="11.69921875" style="146"/>
    <col min="4084" max="4084" width="3.09765625" style="146" customWidth="1"/>
    <col min="4085" max="4085" width="52.69921875" style="146" customWidth="1"/>
    <col min="4086" max="4088" width="0" style="146" hidden="1" customWidth="1"/>
    <col min="4089" max="4089" width="17" style="146" customWidth="1"/>
    <col min="4090" max="4090" width="14.59765625" style="146" customWidth="1"/>
    <col min="4091" max="4091" width="14.69921875" style="146" bestFit="1" customWidth="1"/>
    <col min="4092" max="4094" width="15.09765625" style="146" customWidth="1"/>
    <col min="4095" max="4095" width="6.69921875" style="146" customWidth="1"/>
    <col min="4096" max="4096" width="16.59765625" style="146" bestFit="1" customWidth="1"/>
    <col min="4097" max="4097" width="16.09765625" style="146" customWidth="1"/>
    <col min="4098" max="4098" width="8" style="146" customWidth="1"/>
    <col min="4099" max="4101" width="7.8984375" style="146" customWidth="1"/>
    <col min="4102" max="4102" width="19.296875" style="146" bestFit="1" customWidth="1"/>
    <col min="4103" max="4103" width="6.296875" style="146" bestFit="1" customWidth="1"/>
    <col min="4104" max="4339" width="11.69921875" style="146"/>
    <col min="4340" max="4340" width="3.09765625" style="146" customWidth="1"/>
    <col min="4341" max="4341" width="52.69921875" style="146" customWidth="1"/>
    <col min="4342" max="4344" width="0" style="146" hidden="1" customWidth="1"/>
    <col min="4345" max="4345" width="17" style="146" customWidth="1"/>
    <col min="4346" max="4346" width="14.59765625" style="146" customWidth="1"/>
    <col min="4347" max="4347" width="14.69921875" style="146" bestFit="1" customWidth="1"/>
    <col min="4348" max="4350" width="15.09765625" style="146" customWidth="1"/>
    <col min="4351" max="4351" width="6.69921875" style="146" customWidth="1"/>
    <col min="4352" max="4352" width="16.59765625" style="146" bestFit="1" customWidth="1"/>
    <col min="4353" max="4353" width="16.09765625" style="146" customWidth="1"/>
    <col min="4354" max="4354" width="8" style="146" customWidth="1"/>
    <col min="4355" max="4357" width="7.8984375" style="146" customWidth="1"/>
    <col min="4358" max="4358" width="19.296875" style="146" bestFit="1" customWidth="1"/>
    <col min="4359" max="4359" width="6.296875" style="146" bestFit="1" customWidth="1"/>
    <col min="4360" max="4595" width="11.69921875" style="146"/>
    <col min="4596" max="4596" width="3.09765625" style="146" customWidth="1"/>
    <col min="4597" max="4597" width="52.69921875" style="146" customWidth="1"/>
    <col min="4598" max="4600" width="0" style="146" hidden="1" customWidth="1"/>
    <col min="4601" max="4601" width="17" style="146" customWidth="1"/>
    <col min="4602" max="4602" width="14.59765625" style="146" customWidth="1"/>
    <col min="4603" max="4603" width="14.69921875" style="146" bestFit="1" customWidth="1"/>
    <col min="4604" max="4606" width="15.09765625" style="146" customWidth="1"/>
    <col min="4607" max="4607" width="6.69921875" style="146" customWidth="1"/>
    <col min="4608" max="4608" width="16.59765625" style="146" bestFit="1" customWidth="1"/>
    <col min="4609" max="4609" width="16.09765625" style="146" customWidth="1"/>
    <col min="4610" max="4610" width="8" style="146" customWidth="1"/>
    <col min="4611" max="4613" width="7.8984375" style="146" customWidth="1"/>
    <col min="4614" max="4614" width="19.296875" style="146" bestFit="1" customWidth="1"/>
    <col min="4615" max="4615" width="6.296875" style="146" bestFit="1" customWidth="1"/>
    <col min="4616" max="4851" width="11.69921875" style="146"/>
    <col min="4852" max="4852" width="3.09765625" style="146" customWidth="1"/>
    <col min="4853" max="4853" width="52.69921875" style="146" customWidth="1"/>
    <col min="4854" max="4856" width="0" style="146" hidden="1" customWidth="1"/>
    <col min="4857" max="4857" width="17" style="146" customWidth="1"/>
    <col min="4858" max="4858" width="14.59765625" style="146" customWidth="1"/>
    <col min="4859" max="4859" width="14.69921875" style="146" bestFit="1" customWidth="1"/>
    <col min="4860" max="4862" width="15.09765625" style="146" customWidth="1"/>
    <col min="4863" max="4863" width="6.69921875" style="146" customWidth="1"/>
    <col min="4864" max="4864" width="16.59765625" style="146" bestFit="1" customWidth="1"/>
    <col min="4865" max="4865" width="16.09765625" style="146" customWidth="1"/>
    <col min="4866" max="4866" width="8" style="146" customWidth="1"/>
    <col min="4867" max="4869" width="7.8984375" style="146" customWidth="1"/>
    <col min="4870" max="4870" width="19.296875" style="146" bestFit="1" customWidth="1"/>
    <col min="4871" max="4871" width="6.296875" style="146" bestFit="1" customWidth="1"/>
    <col min="4872" max="5107" width="11.69921875" style="146"/>
    <col min="5108" max="5108" width="3.09765625" style="146" customWidth="1"/>
    <col min="5109" max="5109" width="52.69921875" style="146" customWidth="1"/>
    <col min="5110" max="5112" width="0" style="146" hidden="1" customWidth="1"/>
    <col min="5113" max="5113" width="17" style="146" customWidth="1"/>
    <col min="5114" max="5114" width="14.59765625" style="146" customWidth="1"/>
    <col min="5115" max="5115" width="14.69921875" style="146" bestFit="1" customWidth="1"/>
    <col min="5116" max="5118" width="15.09765625" style="146" customWidth="1"/>
    <col min="5119" max="5119" width="6.69921875" style="146" customWidth="1"/>
    <col min="5120" max="5120" width="16.59765625" style="146" bestFit="1" customWidth="1"/>
    <col min="5121" max="5121" width="16.09765625" style="146" customWidth="1"/>
    <col min="5122" max="5122" width="8" style="146" customWidth="1"/>
    <col min="5123" max="5125" width="7.8984375" style="146" customWidth="1"/>
    <col min="5126" max="5126" width="19.296875" style="146" bestFit="1" customWidth="1"/>
    <col min="5127" max="5127" width="6.296875" style="146" bestFit="1" customWidth="1"/>
    <col min="5128" max="5363" width="11.69921875" style="146"/>
    <col min="5364" max="5364" width="3.09765625" style="146" customWidth="1"/>
    <col min="5365" max="5365" width="52.69921875" style="146" customWidth="1"/>
    <col min="5366" max="5368" width="0" style="146" hidden="1" customWidth="1"/>
    <col min="5369" max="5369" width="17" style="146" customWidth="1"/>
    <col min="5370" max="5370" width="14.59765625" style="146" customWidth="1"/>
    <col min="5371" max="5371" width="14.69921875" style="146" bestFit="1" customWidth="1"/>
    <col min="5372" max="5374" width="15.09765625" style="146" customWidth="1"/>
    <col min="5375" max="5375" width="6.69921875" style="146" customWidth="1"/>
    <col min="5376" max="5376" width="16.59765625" style="146" bestFit="1" customWidth="1"/>
    <col min="5377" max="5377" width="16.09765625" style="146" customWidth="1"/>
    <col min="5378" max="5378" width="8" style="146" customWidth="1"/>
    <col min="5379" max="5381" width="7.8984375" style="146" customWidth="1"/>
    <col min="5382" max="5382" width="19.296875" style="146" bestFit="1" customWidth="1"/>
    <col min="5383" max="5383" width="6.296875" style="146" bestFit="1" customWidth="1"/>
    <col min="5384" max="5619" width="11.69921875" style="146"/>
    <col min="5620" max="5620" width="3.09765625" style="146" customWidth="1"/>
    <col min="5621" max="5621" width="52.69921875" style="146" customWidth="1"/>
    <col min="5622" max="5624" width="0" style="146" hidden="1" customWidth="1"/>
    <col min="5625" max="5625" width="17" style="146" customWidth="1"/>
    <col min="5626" max="5626" width="14.59765625" style="146" customWidth="1"/>
    <col min="5627" max="5627" width="14.69921875" style="146" bestFit="1" customWidth="1"/>
    <col min="5628" max="5630" width="15.09765625" style="146" customWidth="1"/>
    <col min="5631" max="5631" width="6.69921875" style="146" customWidth="1"/>
    <col min="5632" max="5632" width="16.59765625" style="146" bestFit="1" customWidth="1"/>
    <col min="5633" max="5633" width="16.09765625" style="146" customWidth="1"/>
    <col min="5634" max="5634" width="8" style="146" customWidth="1"/>
    <col min="5635" max="5637" width="7.8984375" style="146" customWidth="1"/>
    <col min="5638" max="5638" width="19.296875" style="146" bestFit="1" customWidth="1"/>
    <col min="5639" max="5639" width="6.296875" style="146" bestFit="1" customWidth="1"/>
    <col min="5640" max="5875" width="11.69921875" style="146"/>
    <col min="5876" max="5876" width="3.09765625" style="146" customWidth="1"/>
    <col min="5877" max="5877" width="52.69921875" style="146" customWidth="1"/>
    <col min="5878" max="5880" width="0" style="146" hidden="1" customWidth="1"/>
    <col min="5881" max="5881" width="17" style="146" customWidth="1"/>
    <col min="5882" max="5882" width="14.59765625" style="146" customWidth="1"/>
    <col min="5883" max="5883" width="14.69921875" style="146" bestFit="1" customWidth="1"/>
    <col min="5884" max="5886" width="15.09765625" style="146" customWidth="1"/>
    <col min="5887" max="5887" width="6.69921875" style="146" customWidth="1"/>
    <col min="5888" max="5888" width="16.59765625" style="146" bestFit="1" customWidth="1"/>
    <col min="5889" max="5889" width="16.09765625" style="146" customWidth="1"/>
    <col min="5890" max="5890" width="8" style="146" customWidth="1"/>
    <col min="5891" max="5893" width="7.8984375" style="146" customWidth="1"/>
    <col min="5894" max="5894" width="19.296875" style="146" bestFit="1" customWidth="1"/>
    <col min="5895" max="5895" width="6.296875" style="146" bestFit="1" customWidth="1"/>
    <col min="5896" max="6131" width="11.69921875" style="146"/>
    <col min="6132" max="6132" width="3.09765625" style="146" customWidth="1"/>
    <col min="6133" max="6133" width="52.69921875" style="146" customWidth="1"/>
    <col min="6134" max="6136" width="0" style="146" hidden="1" customWidth="1"/>
    <col min="6137" max="6137" width="17" style="146" customWidth="1"/>
    <col min="6138" max="6138" width="14.59765625" style="146" customWidth="1"/>
    <col min="6139" max="6139" width="14.69921875" style="146" bestFit="1" customWidth="1"/>
    <col min="6140" max="6142" width="15.09765625" style="146" customWidth="1"/>
    <col min="6143" max="6143" width="6.69921875" style="146" customWidth="1"/>
    <col min="6144" max="6144" width="16.59765625" style="146" bestFit="1" customWidth="1"/>
    <col min="6145" max="6145" width="16.09765625" style="146" customWidth="1"/>
    <col min="6146" max="6146" width="8" style="146" customWidth="1"/>
    <col min="6147" max="6149" width="7.8984375" style="146" customWidth="1"/>
    <col min="6150" max="6150" width="19.296875" style="146" bestFit="1" customWidth="1"/>
    <col min="6151" max="6151" width="6.296875" style="146" bestFit="1" customWidth="1"/>
    <col min="6152" max="6387" width="11.69921875" style="146"/>
    <col min="6388" max="6388" width="3.09765625" style="146" customWidth="1"/>
    <col min="6389" max="6389" width="52.69921875" style="146" customWidth="1"/>
    <col min="6390" max="6392" width="0" style="146" hidden="1" customWidth="1"/>
    <col min="6393" max="6393" width="17" style="146" customWidth="1"/>
    <col min="6394" max="6394" width="14.59765625" style="146" customWidth="1"/>
    <col min="6395" max="6395" width="14.69921875" style="146" bestFit="1" customWidth="1"/>
    <col min="6396" max="6398" width="15.09765625" style="146" customWidth="1"/>
    <col min="6399" max="6399" width="6.69921875" style="146" customWidth="1"/>
    <col min="6400" max="6400" width="16.59765625" style="146" bestFit="1" customWidth="1"/>
    <col min="6401" max="6401" width="16.09765625" style="146" customWidth="1"/>
    <col min="6402" max="6402" width="8" style="146" customWidth="1"/>
    <col min="6403" max="6405" width="7.8984375" style="146" customWidth="1"/>
    <col min="6406" max="6406" width="19.296875" style="146" bestFit="1" customWidth="1"/>
    <col min="6407" max="6407" width="6.296875" style="146" bestFit="1" customWidth="1"/>
    <col min="6408" max="6643" width="11.69921875" style="146"/>
    <col min="6644" max="6644" width="3.09765625" style="146" customWidth="1"/>
    <col min="6645" max="6645" width="52.69921875" style="146" customWidth="1"/>
    <col min="6646" max="6648" width="0" style="146" hidden="1" customWidth="1"/>
    <col min="6649" max="6649" width="17" style="146" customWidth="1"/>
    <col min="6650" max="6650" width="14.59765625" style="146" customWidth="1"/>
    <col min="6651" max="6651" width="14.69921875" style="146" bestFit="1" customWidth="1"/>
    <col min="6652" max="6654" width="15.09765625" style="146" customWidth="1"/>
    <col min="6655" max="6655" width="6.69921875" style="146" customWidth="1"/>
    <col min="6656" max="6656" width="16.59765625" style="146" bestFit="1" customWidth="1"/>
    <col min="6657" max="6657" width="16.09765625" style="146" customWidth="1"/>
    <col min="6658" max="6658" width="8" style="146" customWidth="1"/>
    <col min="6659" max="6661" width="7.8984375" style="146" customWidth="1"/>
    <col min="6662" max="6662" width="19.296875" style="146" bestFit="1" customWidth="1"/>
    <col min="6663" max="6663" width="6.296875" style="146" bestFit="1" customWidth="1"/>
    <col min="6664" max="6899" width="11.69921875" style="146"/>
    <col min="6900" max="6900" width="3.09765625" style="146" customWidth="1"/>
    <col min="6901" max="6901" width="52.69921875" style="146" customWidth="1"/>
    <col min="6902" max="6904" width="0" style="146" hidden="1" customWidth="1"/>
    <col min="6905" max="6905" width="17" style="146" customWidth="1"/>
    <col min="6906" max="6906" width="14.59765625" style="146" customWidth="1"/>
    <col min="6907" max="6907" width="14.69921875" style="146" bestFit="1" customWidth="1"/>
    <col min="6908" max="6910" width="15.09765625" style="146" customWidth="1"/>
    <col min="6911" max="6911" width="6.69921875" style="146" customWidth="1"/>
    <col min="6912" max="6912" width="16.59765625" style="146" bestFit="1" customWidth="1"/>
    <col min="6913" max="6913" width="16.09765625" style="146" customWidth="1"/>
    <col min="6914" max="6914" width="8" style="146" customWidth="1"/>
    <col min="6915" max="6917" width="7.8984375" style="146" customWidth="1"/>
    <col min="6918" max="6918" width="19.296875" style="146" bestFit="1" customWidth="1"/>
    <col min="6919" max="6919" width="6.296875" style="146" bestFit="1" customWidth="1"/>
    <col min="6920" max="7155" width="11.69921875" style="146"/>
    <col min="7156" max="7156" width="3.09765625" style="146" customWidth="1"/>
    <col min="7157" max="7157" width="52.69921875" style="146" customWidth="1"/>
    <col min="7158" max="7160" width="0" style="146" hidden="1" customWidth="1"/>
    <col min="7161" max="7161" width="17" style="146" customWidth="1"/>
    <col min="7162" max="7162" width="14.59765625" style="146" customWidth="1"/>
    <col min="7163" max="7163" width="14.69921875" style="146" bestFit="1" customWidth="1"/>
    <col min="7164" max="7166" width="15.09765625" style="146" customWidth="1"/>
    <col min="7167" max="7167" width="6.69921875" style="146" customWidth="1"/>
    <col min="7168" max="7168" width="16.59765625" style="146" bestFit="1" customWidth="1"/>
    <col min="7169" max="7169" width="16.09765625" style="146" customWidth="1"/>
    <col min="7170" max="7170" width="8" style="146" customWidth="1"/>
    <col min="7171" max="7173" width="7.8984375" style="146" customWidth="1"/>
    <col min="7174" max="7174" width="19.296875" style="146" bestFit="1" customWidth="1"/>
    <col min="7175" max="7175" width="6.296875" style="146" bestFit="1" customWidth="1"/>
    <col min="7176" max="7411" width="11.69921875" style="146"/>
    <col min="7412" max="7412" width="3.09765625" style="146" customWidth="1"/>
    <col min="7413" max="7413" width="52.69921875" style="146" customWidth="1"/>
    <col min="7414" max="7416" width="0" style="146" hidden="1" customWidth="1"/>
    <col min="7417" max="7417" width="17" style="146" customWidth="1"/>
    <col min="7418" max="7418" width="14.59765625" style="146" customWidth="1"/>
    <col min="7419" max="7419" width="14.69921875" style="146" bestFit="1" customWidth="1"/>
    <col min="7420" max="7422" width="15.09765625" style="146" customWidth="1"/>
    <col min="7423" max="7423" width="6.69921875" style="146" customWidth="1"/>
    <col min="7424" max="7424" width="16.59765625" style="146" bestFit="1" customWidth="1"/>
    <col min="7425" max="7425" width="16.09765625" style="146" customWidth="1"/>
    <col min="7426" max="7426" width="8" style="146" customWidth="1"/>
    <col min="7427" max="7429" width="7.8984375" style="146" customWidth="1"/>
    <col min="7430" max="7430" width="19.296875" style="146" bestFit="1" customWidth="1"/>
    <col min="7431" max="7431" width="6.296875" style="146" bestFit="1" customWidth="1"/>
    <col min="7432" max="7667" width="11.69921875" style="146"/>
    <col min="7668" max="7668" width="3.09765625" style="146" customWidth="1"/>
    <col min="7669" max="7669" width="52.69921875" style="146" customWidth="1"/>
    <col min="7670" max="7672" width="0" style="146" hidden="1" customWidth="1"/>
    <col min="7673" max="7673" width="17" style="146" customWidth="1"/>
    <col min="7674" max="7674" width="14.59765625" style="146" customWidth="1"/>
    <col min="7675" max="7675" width="14.69921875" style="146" bestFit="1" customWidth="1"/>
    <col min="7676" max="7678" width="15.09765625" style="146" customWidth="1"/>
    <col min="7679" max="7679" width="6.69921875" style="146" customWidth="1"/>
    <col min="7680" max="7680" width="16.59765625" style="146" bestFit="1" customWidth="1"/>
    <col min="7681" max="7681" width="16.09765625" style="146" customWidth="1"/>
    <col min="7682" max="7682" width="8" style="146" customWidth="1"/>
    <col min="7683" max="7685" width="7.8984375" style="146" customWidth="1"/>
    <col min="7686" max="7686" width="19.296875" style="146" bestFit="1" customWidth="1"/>
    <col min="7687" max="7687" width="6.296875" style="146" bestFit="1" customWidth="1"/>
    <col min="7688" max="7923" width="11.69921875" style="146"/>
    <col min="7924" max="7924" width="3.09765625" style="146" customWidth="1"/>
    <col min="7925" max="7925" width="52.69921875" style="146" customWidth="1"/>
    <col min="7926" max="7928" width="0" style="146" hidden="1" customWidth="1"/>
    <col min="7929" max="7929" width="17" style="146" customWidth="1"/>
    <col min="7930" max="7930" width="14.59765625" style="146" customWidth="1"/>
    <col min="7931" max="7931" width="14.69921875" style="146" bestFit="1" customWidth="1"/>
    <col min="7932" max="7934" width="15.09765625" style="146" customWidth="1"/>
    <col min="7935" max="7935" width="6.69921875" style="146" customWidth="1"/>
    <col min="7936" max="7936" width="16.59765625" style="146" bestFit="1" customWidth="1"/>
    <col min="7937" max="7937" width="16.09765625" style="146" customWidth="1"/>
    <col min="7938" max="7938" width="8" style="146" customWidth="1"/>
    <col min="7939" max="7941" width="7.8984375" style="146" customWidth="1"/>
    <col min="7942" max="7942" width="19.296875" style="146" bestFit="1" customWidth="1"/>
    <col min="7943" max="7943" width="6.296875" style="146" bestFit="1" customWidth="1"/>
    <col min="7944" max="8179" width="11.69921875" style="146"/>
    <col min="8180" max="8180" width="3.09765625" style="146" customWidth="1"/>
    <col min="8181" max="8181" width="52.69921875" style="146" customWidth="1"/>
    <col min="8182" max="8184" width="0" style="146" hidden="1" customWidth="1"/>
    <col min="8185" max="8185" width="17" style="146" customWidth="1"/>
    <col min="8186" max="8186" width="14.59765625" style="146" customWidth="1"/>
    <col min="8187" max="8187" width="14.69921875" style="146" bestFit="1" customWidth="1"/>
    <col min="8188" max="8190" width="15.09765625" style="146" customWidth="1"/>
    <col min="8191" max="8191" width="6.69921875" style="146" customWidth="1"/>
    <col min="8192" max="8192" width="16.59765625" style="146" bestFit="1" customWidth="1"/>
    <col min="8193" max="8193" width="16.09765625" style="146" customWidth="1"/>
    <col min="8194" max="8194" width="8" style="146" customWidth="1"/>
    <col min="8195" max="8197" width="7.8984375" style="146" customWidth="1"/>
    <col min="8198" max="8198" width="19.296875" style="146" bestFit="1" customWidth="1"/>
    <col min="8199" max="8199" width="6.296875" style="146" bestFit="1" customWidth="1"/>
    <col min="8200" max="8435" width="11.69921875" style="146"/>
    <col min="8436" max="8436" width="3.09765625" style="146" customWidth="1"/>
    <col min="8437" max="8437" width="52.69921875" style="146" customWidth="1"/>
    <col min="8438" max="8440" width="0" style="146" hidden="1" customWidth="1"/>
    <col min="8441" max="8441" width="17" style="146" customWidth="1"/>
    <col min="8442" max="8442" width="14.59765625" style="146" customWidth="1"/>
    <col min="8443" max="8443" width="14.69921875" style="146" bestFit="1" customWidth="1"/>
    <col min="8444" max="8446" width="15.09765625" style="146" customWidth="1"/>
    <col min="8447" max="8447" width="6.69921875" style="146" customWidth="1"/>
    <col min="8448" max="8448" width="16.59765625" style="146" bestFit="1" customWidth="1"/>
    <col min="8449" max="8449" width="16.09765625" style="146" customWidth="1"/>
    <col min="8450" max="8450" width="8" style="146" customWidth="1"/>
    <col min="8451" max="8453" width="7.8984375" style="146" customWidth="1"/>
    <col min="8454" max="8454" width="19.296875" style="146" bestFit="1" customWidth="1"/>
    <col min="8455" max="8455" width="6.296875" style="146" bestFit="1" customWidth="1"/>
    <col min="8456" max="8691" width="11.69921875" style="146"/>
    <col min="8692" max="8692" width="3.09765625" style="146" customWidth="1"/>
    <col min="8693" max="8693" width="52.69921875" style="146" customWidth="1"/>
    <col min="8694" max="8696" width="0" style="146" hidden="1" customWidth="1"/>
    <col min="8697" max="8697" width="17" style="146" customWidth="1"/>
    <col min="8698" max="8698" width="14.59765625" style="146" customWidth="1"/>
    <col min="8699" max="8699" width="14.69921875" style="146" bestFit="1" customWidth="1"/>
    <col min="8700" max="8702" width="15.09765625" style="146" customWidth="1"/>
    <col min="8703" max="8703" width="6.69921875" style="146" customWidth="1"/>
    <col min="8704" max="8704" width="16.59765625" style="146" bestFit="1" customWidth="1"/>
    <col min="8705" max="8705" width="16.09765625" style="146" customWidth="1"/>
    <col min="8706" max="8706" width="8" style="146" customWidth="1"/>
    <col min="8707" max="8709" width="7.8984375" style="146" customWidth="1"/>
    <col min="8710" max="8710" width="19.296875" style="146" bestFit="1" customWidth="1"/>
    <col min="8711" max="8711" width="6.296875" style="146" bestFit="1" customWidth="1"/>
    <col min="8712" max="8947" width="11.69921875" style="146"/>
    <col min="8948" max="8948" width="3.09765625" style="146" customWidth="1"/>
    <col min="8949" max="8949" width="52.69921875" style="146" customWidth="1"/>
    <col min="8950" max="8952" width="0" style="146" hidden="1" customWidth="1"/>
    <col min="8953" max="8953" width="17" style="146" customWidth="1"/>
    <col min="8954" max="8954" width="14.59765625" style="146" customWidth="1"/>
    <col min="8955" max="8955" width="14.69921875" style="146" bestFit="1" customWidth="1"/>
    <col min="8956" max="8958" width="15.09765625" style="146" customWidth="1"/>
    <col min="8959" max="8959" width="6.69921875" style="146" customWidth="1"/>
    <col min="8960" max="8960" width="16.59765625" style="146" bestFit="1" customWidth="1"/>
    <col min="8961" max="8961" width="16.09765625" style="146" customWidth="1"/>
    <col min="8962" max="8962" width="8" style="146" customWidth="1"/>
    <col min="8963" max="8965" width="7.8984375" style="146" customWidth="1"/>
    <col min="8966" max="8966" width="19.296875" style="146" bestFit="1" customWidth="1"/>
    <col min="8967" max="8967" width="6.296875" style="146" bestFit="1" customWidth="1"/>
    <col min="8968" max="9203" width="11.69921875" style="146"/>
    <col min="9204" max="9204" width="3.09765625" style="146" customWidth="1"/>
    <col min="9205" max="9205" width="52.69921875" style="146" customWidth="1"/>
    <col min="9206" max="9208" width="0" style="146" hidden="1" customWidth="1"/>
    <col min="9209" max="9209" width="17" style="146" customWidth="1"/>
    <col min="9210" max="9210" width="14.59765625" style="146" customWidth="1"/>
    <col min="9211" max="9211" width="14.69921875" style="146" bestFit="1" customWidth="1"/>
    <col min="9212" max="9214" width="15.09765625" style="146" customWidth="1"/>
    <col min="9215" max="9215" width="6.69921875" style="146" customWidth="1"/>
    <col min="9216" max="9216" width="16.59765625" style="146" bestFit="1" customWidth="1"/>
    <col min="9217" max="9217" width="16.09765625" style="146" customWidth="1"/>
    <col min="9218" max="9218" width="8" style="146" customWidth="1"/>
    <col min="9219" max="9221" width="7.8984375" style="146" customWidth="1"/>
    <col min="9222" max="9222" width="19.296875" style="146" bestFit="1" customWidth="1"/>
    <col min="9223" max="9223" width="6.296875" style="146" bestFit="1" customWidth="1"/>
    <col min="9224" max="9459" width="11.69921875" style="146"/>
    <col min="9460" max="9460" width="3.09765625" style="146" customWidth="1"/>
    <col min="9461" max="9461" width="52.69921875" style="146" customWidth="1"/>
    <col min="9462" max="9464" width="0" style="146" hidden="1" customWidth="1"/>
    <col min="9465" max="9465" width="17" style="146" customWidth="1"/>
    <col min="9466" max="9466" width="14.59765625" style="146" customWidth="1"/>
    <col min="9467" max="9467" width="14.69921875" style="146" bestFit="1" customWidth="1"/>
    <col min="9468" max="9470" width="15.09765625" style="146" customWidth="1"/>
    <col min="9471" max="9471" width="6.69921875" style="146" customWidth="1"/>
    <col min="9472" max="9472" width="16.59765625" style="146" bestFit="1" customWidth="1"/>
    <col min="9473" max="9473" width="16.09765625" style="146" customWidth="1"/>
    <col min="9474" max="9474" width="8" style="146" customWidth="1"/>
    <col min="9475" max="9477" width="7.8984375" style="146" customWidth="1"/>
    <col min="9478" max="9478" width="19.296875" style="146" bestFit="1" customWidth="1"/>
    <col min="9479" max="9479" width="6.296875" style="146" bestFit="1" customWidth="1"/>
    <col min="9480" max="9715" width="11.69921875" style="146"/>
    <col min="9716" max="9716" width="3.09765625" style="146" customWidth="1"/>
    <col min="9717" max="9717" width="52.69921875" style="146" customWidth="1"/>
    <col min="9718" max="9720" width="0" style="146" hidden="1" customWidth="1"/>
    <col min="9721" max="9721" width="17" style="146" customWidth="1"/>
    <col min="9722" max="9722" width="14.59765625" style="146" customWidth="1"/>
    <col min="9723" max="9723" width="14.69921875" style="146" bestFit="1" customWidth="1"/>
    <col min="9724" max="9726" width="15.09765625" style="146" customWidth="1"/>
    <col min="9727" max="9727" width="6.69921875" style="146" customWidth="1"/>
    <col min="9728" max="9728" width="16.59765625" style="146" bestFit="1" customWidth="1"/>
    <col min="9729" max="9729" width="16.09765625" style="146" customWidth="1"/>
    <col min="9730" max="9730" width="8" style="146" customWidth="1"/>
    <col min="9731" max="9733" width="7.8984375" style="146" customWidth="1"/>
    <col min="9734" max="9734" width="19.296875" style="146" bestFit="1" customWidth="1"/>
    <col min="9735" max="9735" width="6.296875" style="146" bestFit="1" customWidth="1"/>
    <col min="9736" max="9971" width="11.69921875" style="146"/>
    <col min="9972" max="9972" width="3.09765625" style="146" customWidth="1"/>
    <col min="9973" max="9973" width="52.69921875" style="146" customWidth="1"/>
    <col min="9974" max="9976" width="0" style="146" hidden="1" customWidth="1"/>
    <col min="9977" max="9977" width="17" style="146" customWidth="1"/>
    <col min="9978" max="9978" width="14.59765625" style="146" customWidth="1"/>
    <col min="9979" max="9979" width="14.69921875" style="146" bestFit="1" customWidth="1"/>
    <col min="9980" max="9982" width="15.09765625" style="146" customWidth="1"/>
    <col min="9983" max="9983" width="6.69921875" style="146" customWidth="1"/>
    <col min="9984" max="9984" width="16.59765625" style="146" bestFit="1" customWidth="1"/>
    <col min="9985" max="9985" width="16.09765625" style="146" customWidth="1"/>
    <col min="9986" max="9986" width="8" style="146" customWidth="1"/>
    <col min="9987" max="9989" width="7.8984375" style="146" customWidth="1"/>
    <col min="9990" max="9990" width="19.296875" style="146" bestFit="1" customWidth="1"/>
    <col min="9991" max="9991" width="6.296875" style="146" bestFit="1" customWidth="1"/>
    <col min="9992" max="10227" width="11.69921875" style="146"/>
    <col min="10228" max="10228" width="3.09765625" style="146" customWidth="1"/>
    <col min="10229" max="10229" width="52.69921875" style="146" customWidth="1"/>
    <col min="10230" max="10232" width="0" style="146" hidden="1" customWidth="1"/>
    <col min="10233" max="10233" width="17" style="146" customWidth="1"/>
    <col min="10234" max="10234" width="14.59765625" style="146" customWidth="1"/>
    <col min="10235" max="10235" width="14.69921875" style="146" bestFit="1" customWidth="1"/>
    <col min="10236" max="10238" width="15.09765625" style="146" customWidth="1"/>
    <col min="10239" max="10239" width="6.69921875" style="146" customWidth="1"/>
    <col min="10240" max="10240" width="16.59765625" style="146" bestFit="1" customWidth="1"/>
    <col min="10241" max="10241" width="16.09765625" style="146" customWidth="1"/>
    <col min="10242" max="10242" width="8" style="146" customWidth="1"/>
    <col min="10243" max="10245" width="7.8984375" style="146" customWidth="1"/>
    <col min="10246" max="10246" width="19.296875" style="146" bestFit="1" customWidth="1"/>
    <col min="10247" max="10247" width="6.296875" style="146" bestFit="1" customWidth="1"/>
    <col min="10248" max="10483" width="11.69921875" style="146"/>
    <col min="10484" max="10484" width="3.09765625" style="146" customWidth="1"/>
    <col min="10485" max="10485" width="52.69921875" style="146" customWidth="1"/>
    <col min="10486" max="10488" width="0" style="146" hidden="1" customWidth="1"/>
    <col min="10489" max="10489" width="17" style="146" customWidth="1"/>
    <col min="10490" max="10490" width="14.59765625" style="146" customWidth="1"/>
    <col min="10491" max="10491" width="14.69921875" style="146" bestFit="1" customWidth="1"/>
    <col min="10492" max="10494" width="15.09765625" style="146" customWidth="1"/>
    <col min="10495" max="10495" width="6.69921875" style="146" customWidth="1"/>
    <col min="10496" max="10496" width="16.59765625" style="146" bestFit="1" customWidth="1"/>
    <col min="10497" max="10497" width="16.09765625" style="146" customWidth="1"/>
    <col min="10498" max="10498" width="8" style="146" customWidth="1"/>
    <col min="10499" max="10501" width="7.8984375" style="146" customWidth="1"/>
    <col min="10502" max="10502" width="19.296875" style="146" bestFit="1" customWidth="1"/>
    <col min="10503" max="10503" width="6.296875" style="146" bestFit="1" customWidth="1"/>
    <col min="10504" max="10739" width="11.69921875" style="146"/>
    <col min="10740" max="10740" width="3.09765625" style="146" customWidth="1"/>
    <col min="10741" max="10741" width="52.69921875" style="146" customWidth="1"/>
    <col min="10742" max="10744" width="0" style="146" hidden="1" customWidth="1"/>
    <col min="10745" max="10745" width="17" style="146" customWidth="1"/>
    <col min="10746" max="10746" width="14.59765625" style="146" customWidth="1"/>
    <col min="10747" max="10747" width="14.69921875" style="146" bestFit="1" customWidth="1"/>
    <col min="10748" max="10750" width="15.09765625" style="146" customWidth="1"/>
    <col min="10751" max="10751" width="6.69921875" style="146" customWidth="1"/>
    <col min="10752" max="10752" width="16.59765625" style="146" bestFit="1" customWidth="1"/>
    <col min="10753" max="10753" width="16.09765625" style="146" customWidth="1"/>
    <col min="10754" max="10754" width="8" style="146" customWidth="1"/>
    <col min="10755" max="10757" width="7.8984375" style="146" customWidth="1"/>
    <col min="10758" max="10758" width="19.296875" style="146" bestFit="1" customWidth="1"/>
    <col min="10759" max="10759" width="6.296875" style="146" bestFit="1" customWidth="1"/>
    <col min="10760" max="10995" width="11.69921875" style="146"/>
    <col min="10996" max="10996" width="3.09765625" style="146" customWidth="1"/>
    <col min="10997" max="10997" width="52.69921875" style="146" customWidth="1"/>
    <col min="10998" max="11000" width="0" style="146" hidden="1" customWidth="1"/>
    <col min="11001" max="11001" width="17" style="146" customWidth="1"/>
    <col min="11002" max="11002" width="14.59765625" style="146" customWidth="1"/>
    <col min="11003" max="11003" width="14.69921875" style="146" bestFit="1" customWidth="1"/>
    <col min="11004" max="11006" width="15.09765625" style="146" customWidth="1"/>
    <col min="11007" max="11007" width="6.69921875" style="146" customWidth="1"/>
    <col min="11008" max="11008" width="16.59765625" style="146" bestFit="1" customWidth="1"/>
    <col min="11009" max="11009" width="16.09765625" style="146" customWidth="1"/>
    <col min="11010" max="11010" width="8" style="146" customWidth="1"/>
    <col min="11011" max="11013" width="7.8984375" style="146" customWidth="1"/>
    <col min="11014" max="11014" width="19.296875" style="146" bestFit="1" customWidth="1"/>
    <col min="11015" max="11015" width="6.296875" style="146" bestFit="1" customWidth="1"/>
    <col min="11016" max="11251" width="11.69921875" style="146"/>
    <col min="11252" max="11252" width="3.09765625" style="146" customWidth="1"/>
    <col min="11253" max="11253" width="52.69921875" style="146" customWidth="1"/>
    <col min="11254" max="11256" width="0" style="146" hidden="1" customWidth="1"/>
    <col min="11257" max="11257" width="17" style="146" customWidth="1"/>
    <col min="11258" max="11258" width="14.59765625" style="146" customWidth="1"/>
    <col min="11259" max="11259" width="14.69921875" style="146" bestFit="1" customWidth="1"/>
    <col min="11260" max="11262" width="15.09765625" style="146" customWidth="1"/>
    <col min="11263" max="11263" width="6.69921875" style="146" customWidth="1"/>
    <col min="11264" max="11264" width="16.59765625" style="146" bestFit="1" customWidth="1"/>
    <col min="11265" max="11265" width="16.09765625" style="146" customWidth="1"/>
    <col min="11266" max="11266" width="8" style="146" customWidth="1"/>
    <col min="11267" max="11269" width="7.8984375" style="146" customWidth="1"/>
    <col min="11270" max="11270" width="19.296875" style="146" bestFit="1" customWidth="1"/>
    <col min="11271" max="11271" width="6.296875" style="146" bestFit="1" customWidth="1"/>
    <col min="11272" max="11507" width="11.69921875" style="146"/>
    <col min="11508" max="11508" width="3.09765625" style="146" customWidth="1"/>
    <col min="11509" max="11509" width="52.69921875" style="146" customWidth="1"/>
    <col min="11510" max="11512" width="0" style="146" hidden="1" customWidth="1"/>
    <col min="11513" max="11513" width="17" style="146" customWidth="1"/>
    <col min="11514" max="11514" width="14.59765625" style="146" customWidth="1"/>
    <col min="11515" max="11515" width="14.69921875" style="146" bestFit="1" customWidth="1"/>
    <col min="11516" max="11518" width="15.09765625" style="146" customWidth="1"/>
    <col min="11519" max="11519" width="6.69921875" style="146" customWidth="1"/>
    <col min="11520" max="11520" width="16.59765625" style="146" bestFit="1" customWidth="1"/>
    <col min="11521" max="11521" width="16.09765625" style="146" customWidth="1"/>
    <col min="11522" max="11522" width="8" style="146" customWidth="1"/>
    <col min="11523" max="11525" width="7.8984375" style="146" customWidth="1"/>
    <col min="11526" max="11526" width="19.296875" style="146" bestFit="1" customWidth="1"/>
    <col min="11527" max="11527" width="6.296875" style="146" bestFit="1" customWidth="1"/>
    <col min="11528" max="11763" width="11.69921875" style="146"/>
    <col min="11764" max="11764" width="3.09765625" style="146" customWidth="1"/>
    <col min="11765" max="11765" width="52.69921875" style="146" customWidth="1"/>
    <col min="11766" max="11768" width="0" style="146" hidden="1" customWidth="1"/>
    <col min="11769" max="11769" width="17" style="146" customWidth="1"/>
    <col min="11770" max="11770" width="14.59765625" style="146" customWidth="1"/>
    <col min="11771" max="11771" width="14.69921875" style="146" bestFit="1" customWidth="1"/>
    <col min="11772" max="11774" width="15.09765625" style="146" customWidth="1"/>
    <col min="11775" max="11775" width="6.69921875" style="146" customWidth="1"/>
    <col min="11776" max="11776" width="16.59765625" style="146" bestFit="1" customWidth="1"/>
    <col min="11777" max="11777" width="16.09765625" style="146" customWidth="1"/>
    <col min="11778" max="11778" width="8" style="146" customWidth="1"/>
    <col min="11779" max="11781" width="7.8984375" style="146" customWidth="1"/>
    <col min="11782" max="11782" width="19.296875" style="146" bestFit="1" customWidth="1"/>
    <col min="11783" max="11783" width="6.296875" style="146" bestFit="1" customWidth="1"/>
    <col min="11784" max="12019" width="11.69921875" style="146"/>
    <col min="12020" max="12020" width="3.09765625" style="146" customWidth="1"/>
    <col min="12021" max="12021" width="52.69921875" style="146" customWidth="1"/>
    <col min="12022" max="12024" width="0" style="146" hidden="1" customWidth="1"/>
    <col min="12025" max="12025" width="17" style="146" customWidth="1"/>
    <col min="12026" max="12026" width="14.59765625" style="146" customWidth="1"/>
    <col min="12027" max="12027" width="14.69921875" style="146" bestFit="1" customWidth="1"/>
    <col min="12028" max="12030" width="15.09765625" style="146" customWidth="1"/>
    <col min="12031" max="12031" width="6.69921875" style="146" customWidth="1"/>
    <col min="12032" max="12032" width="16.59765625" style="146" bestFit="1" customWidth="1"/>
    <col min="12033" max="12033" width="16.09765625" style="146" customWidth="1"/>
    <col min="12034" max="12034" width="8" style="146" customWidth="1"/>
    <col min="12035" max="12037" width="7.8984375" style="146" customWidth="1"/>
    <col min="12038" max="12038" width="19.296875" style="146" bestFit="1" customWidth="1"/>
    <col min="12039" max="12039" width="6.296875" style="146" bestFit="1" customWidth="1"/>
    <col min="12040" max="12275" width="11.69921875" style="146"/>
    <col min="12276" max="12276" width="3.09765625" style="146" customWidth="1"/>
    <col min="12277" max="12277" width="52.69921875" style="146" customWidth="1"/>
    <col min="12278" max="12280" width="0" style="146" hidden="1" customWidth="1"/>
    <col min="12281" max="12281" width="17" style="146" customWidth="1"/>
    <col min="12282" max="12282" width="14.59765625" style="146" customWidth="1"/>
    <col min="12283" max="12283" width="14.69921875" style="146" bestFit="1" customWidth="1"/>
    <col min="12284" max="12286" width="15.09765625" style="146" customWidth="1"/>
    <col min="12287" max="12287" width="6.69921875" style="146" customWidth="1"/>
    <col min="12288" max="12288" width="16.59765625" style="146" bestFit="1" customWidth="1"/>
    <col min="12289" max="12289" width="16.09765625" style="146" customWidth="1"/>
    <col min="12290" max="12290" width="8" style="146" customWidth="1"/>
    <col min="12291" max="12293" width="7.8984375" style="146" customWidth="1"/>
    <col min="12294" max="12294" width="19.296875" style="146" bestFit="1" customWidth="1"/>
    <col min="12295" max="12295" width="6.296875" style="146" bestFit="1" customWidth="1"/>
    <col min="12296" max="12531" width="11.69921875" style="146"/>
    <col min="12532" max="12532" width="3.09765625" style="146" customWidth="1"/>
    <col min="12533" max="12533" width="52.69921875" style="146" customWidth="1"/>
    <col min="12534" max="12536" width="0" style="146" hidden="1" customWidth="1"/>
    <col min="12537" max="12537" width="17" style="146" customWidth="1"/>
    <col min="12538" max="12538" width="14.59765625" style="146" customWidth="1"/>
    <col min="12539" max="12539" width="14.69921875" style="146" bestFit="1" customWidth="1"/>
    <col min="12540" max="12542" width="15.09765625" style="146" customWidth="1"/>
    <col min="12543" max="12543" width="6.69921875" style="146" customWidth="1"/>
    <col min="12544" max="12544" width="16.59765625" style="146" bestFit="1" customWidth="1"/>
    <col min="12545" max="12545" width="16.09765625" style="146" customWidth="1"/>
    <col min="12546" max="12546" width="8" style="146" customWidth="1"/>
    <col min="12547" max="12549" width="7.8984375" style="146" customWidth="1"/>
    <col min="12550" max="12550" width="19.296875" style="146" bestFit="1" customWidth="1"/>
    <col min="12551" max="12551" width="6.296875" style="146" bestFit="1" customWidth="1"/>
    <col min="12552" max="12787" width="11.69921875" style="146"/>
    <col min="12788" max="12788" width="3.09765625" style="146" customWidth="1"/>
    <col min="12789" max="12789" width="52.69921875" style="146" customWidth="1"/>
    <col min="12790" max="12792" width="0" style="146" hidden="1" customWidth="1"/>
    <col min="12793" max="12793" width="17" style="146" customWidth="1"/>
    <col min="12794" max="12794" width="14.59765625" style="146" customWidth="1"/>
    <col min="12795" max="12795" width="14.69921875" style="146" bestFit="1" customWidth="1"/>
    <col min="12796" max="12798" width="15.09765625" style="146" customWidth="1"/>
    <col min="12799" max="12799" width="6.69921875" style="146" customWidth="1"/>
    <col min="12800" max="12800" width="16.59765625" style="146" bestFit="1" customWidth="1"/>
    <col min="12801" max="12801" width="16.09765625" style="146" customWidth="1"/>
    <col min="12802" max="12802" width="8" style="146" customWidth="1"/>
    <col min="12803" max="12805" width="7.8984375" style="146" customWidth="1"/>
    <col min="12806" max="12806" width="19.296875" style="146" bestFit="1" customWidth="1"/>
    <col min="12807" max="12807" width="6.296875" style="146" bestFit="1" customWidth="1"/>
    <col min="12808" max="13043" width="11.69921875" style="146"/>
    <col min="13044" max="13044" width="3.09765625" style="146" customWidth="1"/>
    <col min="13045" max="13045" width="52.69921875" style="146" customWidth="1"/>
    <col min="13046" max="13048" width="0" style="146" hidden="1" customWidth="1"/>
    <col min="13049" max="13049" width="17" style="146" customWidth="1"/>
    <col min="13050" max="13050" width="14.59765625" style="146" customWidth="1"/>
    <col min="13051" max="13051" width="14.69921875" style="146" bestFit="1" customWidth="1"/>
    <col min="13052" max="13054" width="15.09765625" style="146" customWidth="1"/>
    <col min="13055" max="13055" width="6.69921875" style="146" customWidth="1"/>
    <col min="13056" max="13056" width="16.59765625" style="146" bestFit="1" customWidth="1"/>
    <col min="13057" max="13057" width="16.09765625" style="146" customWidth="1"/>
    <col min="13058" max="13058" width="8" style="146" customWidth="1"/>
    <col min="13059" max="13061" width="7.8984375" style="146" customWidth="1"/>
    <col min="13062" max="13062" width="19.296875" style="146" bestFit="1" customWidth="1"/>
    <col min="13063" max="13063" width="6.296875" style="146" bestFit="1" customWidth="1"/>
    <col min="13064" max="13299" width="11.69921875" style="146"/>
    <col min="13300" max="13300" width="3.09765625" style="146" customWidth="1"/>
    <col min="13301" max="13301" width="52.69921875" style="146" customWidth="1"/>
    <col min="13302" max="13304" width="0" style="146" hidden="1" customWidth="1"/>
    <col min="13305" max="13305" width="17" style="146" customWidth="1"/>
    <col min="13306" max="13306" width="14.59765625" style="146" customWidth="1"/>
    <col min="13307" max="13307" width="14.69921875" style="146" bestFit="1" customWidth="1"/>
    <col min="13308" max="13310" width="15.09765625" style="146" customWidth="1"/>
    <col min="13311" max="13311" width="6.69921875" style="146" customWidth="1"/>
    <col min="13312" max="13312" width="16.59765625" style="146" bestFit="1" customWidth="1"/>
    <col min="13313" max="13313" width="16.09765625" style="146" customWidth="1"/>
    <col min="13314" max="13314" width="8" style="146" customWidth="1"/>
    <col min="13315" max="13317" width="7.8984375" style="146" customWidth="1"/>
    <col min="13318" max="13318" width="19.296875" style="146" bestFit="1" customWidth="1"/>
    <col min="13319" max="13319" width="6.296875" style="146" bestFit="1" customWidth="1"/>
    <col min="13320" max="13555" width="11.69921875" style="146"/>
    <col min="13556" max="13556" width="3.09765625" style="146" customWidth="1"/>
    <col min="13557" max="13557" width="52.69921875" style="146" customWidth="1"/>
    <col min="13558" max="13560" width="0" style="146" hidden="1" customWidth="1"/>
    <col min="13561" max="13561" width="17" style="146" customWidth="1"/>
    <col min="13562" max="13562" width="14.59765625" style="146" customWidth="1"/>
    <col min="13563" max="13563" width="14.69921875" style="146" bestFit="1" customWidth="1"/>
    <col min="13564" max="13566" width="15.09765625" style="146" customWidth="1"/>
    <col min="13567" max="13567" width="6.69921875" style="146" customWidth="1"/>
    <col min="13568" max="13568" width="16.59765625" style="146" bestFit="1" customWidth="1"/>
    <col min="13569" max="13569" width="16.09765625" style="146" customWidth="1"/>
    <col min="13570" max="13570" width="8" style="146" customWidth="1"/>
    <col min="13571" max="13573" width="7.8984375" style="146" customWidth="1"/>
    <col min="13574" max="13574" width="19.296875" style="146" bestFit="1" customWidth="1"/>
    <col min="13575" max="13575" width="6.296875" style="146" bestFit="1" customWidth="1"/>
    <col min="13576" max="13811" width="11.69921875" style="146"/>
    <col min="13812" max="13812" width="3.09765625" style="146" customWidth="1"/>
    <col min="13813" max="13813" width="52.69921875" style="146" customWidth="1"/>
    <col min="13814" max="13816" width="0" style="146" hidden="1" customWidth="1"/>
    <col min="13817" max="13817" width="17" style="146" customWidth="1"/>
    <col min="13818" max="13818" width="14.59765625" style="146" customWidth="1"/>
    <col min="13819" max="13819" width="14.69921875" style="146" bestFit="1" customWidth="1"/>
    <col min="13820" max="13822" width="15.09765625" style="146" customWidth="1"/>
    <col min="13823" max="13823" width="6.69921875" style="146" customWidth="1"/>
    <col min="13824" max="13824" width="16.59765625" style="146" bestFit="1" customWidth="1"/>
    <col min="13825" max="13825" width="16.09765625" style="146" customWidth="1"/>
    <col min="13826" max="13826" width="8" style="146" customWidth="1"/>
    <col min="13827" max="13829" width="7.8984375" style="146" customWidth="1"/>
    <col min="13830" max="13830" width="19.296875" style="146" bestFit="1" customWidth="1"/>
    <col min="13831" max="13831" width="6.296875" style="146" bestFit="1" customWidth="1"/>
    <col min="13832" max="14067" width="11.69921875" style="146"/>
    <col min="14068" max="14068" width="3.09765625" style="146" customWidth="1"/>
    <col min="14069" max="14069" width="52.69921875" style="146" customWidth="1"/>
    <col min="14070" max="14072" width="0" style="146" hidden="1" customWidth="1"/>
    <col min="14073" max="14073" width="17" style="146" customWidth="1"/>
    <col min="14074" max="14074" width="14.59765625" style="146" customWidth="1"/>
    <col min="14075" max="14075" width="14.69921875" style="146" bestFit="1" customWidth="1"/>
    <col min="14076" max="14078" width="15.09765625" style="146" customWidth="1"/>
    <col min="14079" max="14079" width="6.69921875" style="146" customWidth="1"/>
    <col min="14080" max="14080" width="16.59765625" style="146" bestFit="1" customWidth="1"/>
    <col min="14081" max="14081" width="16.09765625" style="146" customWidth="1"/>
    <col min="14082" max="14082" width="8" style="146" customWidth="1"/>
    <col min="14083" max="14085" width="7.8984375" style="146" customWidth="1"/>
    <col min="14086" max="14086" width="19.296875" style="146" bestFit="1" customWidth="1"/>
    <col min="14087" max="14087" width="6.296875" style="146" bestFit="1" customWidth="1"/>
    <col min="14088" max="14323" width="11.69921875" style="146"/>
    <col min="14324" max="14324" width="3.09765625" style="146" customWidth="1"/>
    <col min="14325" max="14325" width="52.69921875" style="146" customWidth="1"/>
    <col min="14326" max="14328" width="0" style="146" hidden="1" customWidth="1"/>
    <col min="14329" max="14329" width="17" style="146" customWidth="1"/>
    <col min="14330" max="14330" width="14.59765625" style="146" customWidth="1"/>
    <col min="14331" max="14331" width="14.69921875" style="146" bestFit="1" customWidth="1"/>
    <col min="14332" max="14334" width="15.09765625" style="146" customWidth="1"/>
    <col min="14335" max="14335" width="6.69921875" style="146" customWidth="1"/>
    <col min="14336" max="14336" width="16.59765625" style="146" bestFit="1" customWidth="1"/>
    <col min="14337" max="14337" width="16.09765625" style="146" customWidth="1"/>
    <col min="14338" max="14338" width="8" style="146" customWidth="1"/>
    <col min="14339" max="14341" width="7.8984375" style="146" customWidth="1"/>
    <col min="14342" max="14342" width="19.296875" style="146" bestFit="1" customWidth="1"/>
    <col min="14343" max="14343" width="6.296875" style="146" bestFit="1" customWidth="1"/>
    <col min="14344" max="14579" width="11.69921875" style="146"/>
    <col min="14580" max="14580" width="3.09765625" style="146" customWidth="1"/>
    <col min="14581" max="14581" width="52.69921875" style="146" customWidth="1"/>
    <col min="14582" max="14584" width="0" style="146" hidden="1" customWidth="1"/>
    <col min="14585" max="14585" width="17" style="146" customWidth="1"/>
    <col min="14586" max="14586" width="14.59765625" style="146" customWidth="1"/>
    <col min="14587" max="14587" width="14.69921875" style="146" bestFit="1" customWidth="1"/>
    <col min="14588" max="14590" width="15.09765625" style="146" customWidth="1"/>
    <col min="14591" max="14591" width="6.69921875" style="146" customWidth="1"/>
    <col min="14592" max="14592" width="16.59765625" style="146" bestFit="1" customWidth="1"/>
    <col min="14593" max="14593" width="16.09765625" style="146" customWidth="1"/>
    <col min="14594" max="14594" width="8" style="146" customWidth="1"/>
    <col min="14595" max="14597" width="7.8984375" style="146" customWidth="1"/>
    <col min="14598" max="14598" width="19.296875" style="146" bestFit="1" customWidth="1"/>
    <col min="14599" max="14599" width="6.296875" style="146" bestFit="1" customWidth="1"/>
    <col min="14600" max="14835" width="11.69921875" style="146"/>
    <col min="14836" max="14836" width="3.09765625" style="146" customWidth="1"/>
    <col min="14837" max="14837" width="52.69921875" style="146" customWidth="1"/>
    <col min="14838" max="14840" width="0" style="146" hidden="1" customWidth="1"/>
    <col min="14841" max="14841" width="17" style="146" customWidth="1"/>
    <col min="14842" max="14842" width="14.59765625" style="146" customWidth="1"/>
    <col min="14843" max="14843" width="14.69921875" style="146" bestFit="1" customWidth="1"/>
    <col min="14844" max="14846" width="15.09765625" style="146" customWidth="1"/>
    <col min="14847" max="14847" width="6.69921875" style="146" customWidth="1"/>
    <col min="14848" max="14848" width="16.59765625" style="146" bestFit="1" customWidth="1"/>
    <col min="14849" max="14849" width="16.09765625" style="146" customWidth="1"/>
    <col min="14850" max="14850" width="8" style="146" customWidth="1"/>
    <col min="14851" max="14853" width="7.8984375" style="146" customWidth="1"/>
    <col min="14854" max="14854" width="19.296875" style="146" bestFit="1" customWidth="1"/>
    <col min="14855" max="14855" width="6.296875" style="146" bestFit="1" customWidth="1"/>
    <col min="14856" max="15091" width="11.69921875" style="146"/>
    <col min="15092" max="15092" width="3.09765625" style="146" customWidth="1"/>
    <col min="15093" max="15093" width="52.69921875" style="146" customWidth="1"/>
    <col min="15094" max="15096" width="0" style="146" hidden="1" customWidth="1"/>
    <col min="15097" max="15097" width="17" style="146" customWidth="1"/>
    <col min="15098" max="15098" width="14.59765625" style="146" customWidth="1"/>
    <col min="15099" max="15099" width="14.69921875" style="146" bestFit="1" customWidth="1"/>
    <col min="15100" max="15102" width="15.09765625" style="146" customWidth="1"/>
    <col min="15103" max="15103" width="6.69921875" style="146" customWidth="1"/>
    <col min="15104" max="15104" width="16.59765625" style="146" bestFit="1" customWidth="1"/>
    <col min="15105" max="15105" width="16.09765625" style="146" customWidth="1"/>
    <col min="15106" max="15106" width="8" style="146" customWidth="1"/>
    <col min="15107" max="15109" width="7.8984375" style="146" customWidth="1"/>
    <col min="15110" max="15110" width="19.296875" style="146" bestFit="1" customWidth="1"/>
    <col min="15111" max="15111" width="6.296875" style="146" bestFit="1" customWidth="1"/>
    <col min="15112" max="15347" width="11.69921875" style="146"/>
    <col min="15348" max="15348" width="3.09765625" style="146" customWidth="1"/>
    <col min="15349" max="15349" width="52.69921875" style="146" customWidth="1"/>
    <col min="15350" max="15352" width="0" style="146" hidden="1" customWidth="1"/>
    <col min="15353" max="15353" width="17" style="146" customWidth="1"/>
    <col min="15354" max="15354" width="14.59765625" style="146" customWidth="1"/>
    <col min="15355" max="15355" width="14.69921875" style="146" bestFit="1" customWidth="1"/>
    <col min="15356" max="15358" width="15.09765625" style="146" customWidth="1"/>
    <col min="15359" max="15359" width="6.69921875" style="146" customWidth="1"/>
    <col min="15360" max="15360" width="16.59765625" style="146" bestFit="1" customWidth="1"/>
    <col min="15361" max="15361" width="16.09765625" style="146" customWidth="1"/>
    <col min="15362" max="15362" width="8" style="146" customWidth="1"/>
    <col min="15363" max="15365" width="7.8984375" style="146" customWidth="1"/>
    <col min="15366" max="15366" width="19.296875" style="146" bestFit="1" customWidth="1"/>
    <col min="15367" max="15367" width="6.296875" style="146" bestFit="1" customWidth="1"/>
    <col min="15368" max="15603" width="11.69921875" style="146"/>
    <col min="15604" max="15604" width="3.09765625" style="146" customWidth="1"/>
    <col min="15605" max="15605" width="52.69921875" style="146" customWidth="1"/>
    <col min="15606" max="15608" width="0" style="146" hidden="1" customWidth="1"/>
    <col min="15609" max="15609" width="17" style="146" customWidth="1"/>
    <col min="15610" max="15610" width="14.59765625" style="146" customWidth="1"/>
    <col min="15611" max="15611" width="14.69921875" style="146" bestFit="1" customWidth="1"/>
    <col min="15612" max="15614" width="15.09765625" style="146" customWidth="1"/>
    <col min="15615" max="15615" width="6.69921875" style="146" customWidth="1"/>
    <col min="15616" max="15616" width="16.59765625" style="146" bestFit="1" customWidth="1"/>
    <col min="15617" max="15617" width="16.09765625" style="146" customWidth="1"/>
    <col min="15618" max="15618" width="8" style="146" customWidth="1"/>
    <col min="15619" max="15621" width="7.8984375" style="146" customWidth="1"/>
    <col min="15622" max="15622" width="19.296875" style="146" bestFit="1" customWidth="1"/>
    <col min="15623" max="15623" width="6.296875" style="146" bestFit="1" customWidth="1"/>
    <col min="15624" max="15859" width="11.69921875" style="146"/>
    <col min="15860" max="15860" width="3.09765625" style="146" customWidth="1"/>
    <col min="15861" max="15861" width="52.69921875" style="146" customWidth="1"/>
    <col min="15862" max="15864" width="0" style="146" hidden="1" customWidth="1"/>
    <col min="15865" max="15865" width="17" style="146" customWidth="1"/>
    <col min="15866" max="15866" width="14.59765625" style="146" customWidth="1"/>
    <col min="15867" max="15867" width="14.69921875" style="146" bestFit="1" customWidth="1"/>
    <col min="15868" max="15870" width="15.09765625" style="146" customWidth="1"/>
    <col min="15871" max="15871" width="6.69921875" style="146" customWidth="1"/>
    <col min="15872" max="15872" width="16.59765625" style="146" bestFit="1" customWidth="1"/>
    <col min="15873" max="15873" width="16.09765625" style="146" customWidth="1"/>
    <col min="15874" max="15874" width="8" style="146" customWidth="1"/>
    <col min="15875" max="15877" width="7.8984375" style="146" customWidth="1"/>
    <col min="15878" max="15878" width="19.296875" style="146" bestFit="1" customWidth="1"/>
    <col min="15879" max="15879" width="6.296875" style="146" bestFit="1" customWidth="1"/>
    <col min="15880" max="16115" width="11.69921875" style="146"/>
    <col min="16116" max="16116" width="3.09765625" style="146" customWidth="1"/>
    <col min="16117" max="16117" width="52.69921875" style="146" customWidth="1"/>
    <col min="16118" max="16120" width="0" style="146" hidden="1" customWidth="1"/>
    <col min="16121" max="16121" width="17" style="146" customWidth="1"/>
    <col min="16122" max="16122" width="14.59765625" style="146" customWidth="1"/>
    <col min="16123" max="16123" width="14.69921875" style="146" bestFit="1" customWidth="1"/>
    <col min="16124" max="16126" width="15.09765625" style="146" customWidth="1"/>
    <col min="16127" max="16127" width="6.69921875" style="146" customWidth="1"/>
    <col min="16128" max="16128" width="16.59765625" style="146" bestFit="1" customWidth="1"/>
    <col min="16129" max="16129" width="16.09765625" style="146" customWidth="1"/>
    <col min="16130" max="16130" width="8" style="146" customWidth="1"/>
    <col min="16131" max="16133" width="7.8984375" style="146" customWidth="1"/>
    <col min="16134" max="16134" width="19.296875" style="146" bestFit="1" customWidth="1"/>
    <col min="16135" max="16135" width="6.296875" style="146" bestFit="1" customWidth="1"/>
    <col min="16136" max="16384" width="11.69921875" style="146"/>
  </cols>
  <sheetData>
    <row r="1" spans="1:18" x14ac:dyDescent="0.25">
      <c r="A1" s="267" t="str">
        <f>'[1]PL 11- MB60-31'!A1:B1</f>
        <v>HỘI ĐỒNG NHÂN DÂN</v>
      </c>
      <c r="B1" s="267"/>
      <c r="K1" s="147"/>
      <c r="L1" s="148" t="s">
        <v>434</v>
      </c>
      <c r="M1" s="147"/>
    </row>
    <row r="2" spans="1:18" x14ac:dyDescent="0.25">
      <c r="A2" s="268" t="str">
        <f>'[1]PL 11- MB60-31'!A2:B2</f>
        <v>PHƯỜNG ĐỒNG HỚI</v>
      </c>
      <c r="B2" s="268"/>
      <c r="K2" s="147"/>
      <c r="L2" s="148" t="s">
        <v>435</v>
      </c>
      <c r="M2" s="147"/>
    </row>
    <row r="3" spans="1:18" ht="20.25" customHeight="1" x14ac:dyDescent="0.25">
      <c r="A3" s="269"/>
      <c r="B3" s="269"/>
      <c r="C3" s="269"/>
      <c r="D3" s="269"/>
      <c r="E3" s="269"/>
      <c r="F3" s="269"/>
      <c r="G3" s="149"/>
      <c r="H3" s="149"/>
      <c r="I3" s="149"/>
      <c r="L3" s="149"/>
      <c r="Q3" s="149"/>
      <c r="R3" s="149"/>
    </row>
    <row r="4" spans="1:18" s="151" customFormat="1" ht="19.2" customHeight="1" x14ac:dyDescent="0.3">
      <c r="A4" s="270" t="s">
        <v>436</v>
      </c>
      <c r="B4" s="270"/>
      <c r="C4" s="270"/>
      <c r="D4" s="270"/>
      <c r="E4" s="270"/>
      <c r="F4" s="270"/>
      <c r="G4" s="270"/>
      <c r="H4" s="270"/>
      <c r="I4" s="270"/>
      <c r="J4" s="270"/>
      <c r="K4" s="270"/>
      <c r="L4" s="270"/>
      <c r="M4" s="270"/>
      <c r="N4" s="270"/>
      <c r="O4" s="270"/>
      <c r="P4" s="270"/>
      <c r="Q4" s="270"/>
      <c r="R4" s="270"/>
    </row>
    <row r="5" spans="1:18" s="151" customFormat="1" ht="19.8" hidden="1" customHeight="1" x14ac:dyDescent="0.25">
      <c r="A5" s="266" t="str">
        <f>'[1]PL 11- MB60-31'!A5:H5</f>
        <v>(Phụ lục kèm theo Nghị quyết số                  /NQ-HĐND ngày             /3/2026 của HĐND phường Đồng Hới)</v>
      </c>
      <c r="B5" s="266"/>
      <c r="C5" s="266"/>
      <c r="D5" s="266"/>
      <c r="E5" s="266"/>
      <c r="F5" s="266"/>
      <c r="G5" s="266"/>
      <c r="H5" s="266"/>
      <c r="I5" s="266"/>
      <c r="J5" s="266"/>
      <c r="K5" s="266"/>
      <c r="L5" s="266"/>
      <c r="M5" s="266"/>
      <c r="N5" s="266"/>
      <c r="O5" s="266"/>
      <c r="P5" s="266"/>
      <c r="Q5" s="266"/>
      <c r="R5" s="266"/>
    </row>
    <row r="6" spans="1:18" s="151" customFormat="1" ht="20.25" customHeight="1" x14ac:dyDescent="0.25">
      <c r="A6" s="152"/>
      <c r="B6" s="266" t="s">
        <v>494</v>
      </c>
      <c r="C6" s="266"/>
      <c r="D6" s="266"/>
      <c r="E6" s="266"/>
      <c r="F6" s="266"/>
      <c r="G6" s="266"/>
      <c r="H6" s="266"/>
      <c r="I6" s="266"/>
      <c r="J6" s="266"/>
      <c r="K6" s="266"/>
      <c r="L6" s="266"/>
      <c r="M6" s="266"/>
      <c r="N6" s="266"/>
      <c r="O6" s="266"/>
      <c r="P6" s="266"/>
      <c r="Q6" s="266"/>
      <c r="R6" s="266"/>
    </row>
    <row r="7" spans="1:18" x14ac:dyDescent="0.25">
      <c r="A7" s="153"/>
      <c r="B7" s="154"/>
      <c r="C7" s="150"/>
      <c r="D7" s="150"/>
      <c r="E7" s="150"/>
      <c r="F7" s="150"/>
      <c r="G7" s="155"/>
      <c r="H7" s="156"/>
      <c r="I7" s="155"/>
      <c r="J7" s="155"/>
      <c r="K7" s="155"/>
      <c r="L7" s="155"/>
      <c r="M7" s="155"/>
      <c r="N7" s="265" t="s">
        <v>253</v>
      </c>
      <c r="O7" s="265"/>
      <c r="P7" s="150"/>
      <c r="Q7" s="265"/>
      <c r="R7" s="265"/>
    </row>
    <row r="8" spans="1:18" s="151" customFormat="1" ht="31.5" customHeight="1" x14ac:dyDescent="0.25">
      <c r="A8" s="272" t="s">
        <v>437</v>
      </c>
      <c r="B8" s="272" t="s">
        <v>438</v>
      </c>
      <c r="C8" s="272" t="s">
        <v>439</v>
      </c>
      <c r="D8" s="272"/>
      <c r="E8" s="272"/>
      <c r="F8" s="272" t="s">
        <v>288</v>
      </c>
      <c r="G8" s="272"/>
      <c r="H8" s="272"/>
      <c r="I8" s="273" t="s">
        <v>440</v>
      </c>
      <c r="J8" s="273"/>
      <c r="K8" s="273"/>
      <c r="L8" s="273"/>
      <c r="M8" s="273"/>
      <c r="N8" s="273"/>
      <c r="O8" s="273"/>
      <c r="P8" s="272" t="s">
        <v>148</v>
      </c>
      <c r="Q8" s="272"/>
      <c r="R8" s="272"/>
    </row>
    <row r="9" spans="1:18" s="151" customFormat="1" ht="24" customHeight="1" x14ac:dyDescent="0.25">
      <c r="A9" s="272"/>
      <c r="B9" s="272"/>
      <c r="C9" s="272" t="s">
        <v>310</v>
      </c>
      <c r="D9" s="272" t="s">
        <v>399</v>
      </c>
      <c r="E9" s="272"/>
      <c r="F9" s="272" t="s">
        <v>310</v>
      </c>
      <c r="G9" s="272" t="s">
        <v>399</v>
      </c>
      <c r="H9" s="272"/>
      <c r="I9" s="272" t="s">
        <v>310</v>
      </c>
      <c r="J9" s="272" t="s">
        <v>225</v>
      </c>
      <c r="K9" s="272"/>
      <c r="L9" s="272"/>
      <c r="M9" s="272" t="s">
        <v>441</v>
      </c>
      <c r="N9" s="272"/>
      <c r="O9" s="272"/>
      <c r="P9" s="272" t="s">
        <v>310</v>
      </c>
      <c r="Q9" s="272" t="s">
        <v>399</v>
      </c>
      <c r="R9" s="272"/>
    </row>
    <row r="10" spans="1:18" s="151" customFormat="1" ht="63" customHeight="1" x14ac:dyDescent="0.25">
      <c r="A10" s="272"/>
      <c r="B10" s="272"/>
      <c r="C10" s="272"/>
      <c r="D10" s="157" t="s">
        <v>442</v>
      </c>
      <c r="E10" s="157" t="s">
        <v>441</v>
      </c>
      <c r="F10" s="272"/>
      <c r="G10" s="157" t="s">
        <v>442</v>
      </c>
      <c r="H10" s="157" t="s">
        <v>441</v>
      </c>
      <c r="I10" s="272"/>
      <c r="J10" s="158" t="s">
        <v>310</v>
      </c>
      <c r="K10" s="157" t="s">
        <v>443</v>
      </c>
      <c r="L10" s="157" t="s">
        <v>444</v>
      </c>
      <c r="M10" s="157" t="s">
        <v>310</v>
      </c>
      <c r="N10" s="157" t="s">
        <v>443</v>
      </c>
      <c r="O10" s="157" t="s">
        <v>444</v>
      </c>
      <c r="P10" s="272"/>
      <c r="Q10" s="157" t="s">
        <v>442</v>
      </c>
      <c r="R10" s="157" t="s">
        <v>441</v>
      </c>
    </row>
    <row r="11" spans="1:18" s="151" customFormat="1" ht="23.25" customHeight="1" x14ac:dyDescent="0.25">
      <c r="A11" s="158"/>
      <c r="B11" s="159" t="s">
        <v>310</v>
      </c>
      <c r="C11" s="160">
        <f>SUBTOTAL(9,C12:C25)</f>
        <v>0</v>
      </c>
      <c r="D11" s="160">
        <f>SUBTOTAL(9,D12:D25)</f>
        <v>0</v>
      </c>
      <c r="E11" s="160">
        <f>SUBTOTAL(9,E12:E25)</f>
        <v>0</v>
      </c>
      <c r="F11" s="161">
        <f>F12</f>
        <v>2905310000</v>
      </c>
      <c r="G11" s="161">
        <f t="shared" ref="G11:O11" si="0">G12</f>
        <v>1474000000</v>
      </c>
      <c r="H11" s="161">
        <f t="shared" si="0"/>
        <v>1431310000</v>
      </c>
      <c r="I11" s="161">
        <f t="shared" si="0"/>
        <v>2771701000</v>
      </c>
      <c r="J11" s="161">
        <f t="shared" si="0"/>
        <v>1352897000</v>
      </c>
      <c r="K11" s="161">
        <f t="shared" si="0"/>
        <v>1352897000</v>
      </c>
      <c r="L11" s="161">
        <f t="shared" si="0"/>
        <v>0</v>
      </c>
      <c r="M11" s="161">
        <f t="shared" si="0"/>
        <v>1418804000</v>
      </c>
      <c r="N11" s="161">
        <f t="shared" si="0"/>
        <v>1418804000</v>
      </c>
      <c r="O11" s="161">
        <f t="shared" si="0"/>
        <v>0</v>
      </c>
      <c r="P11" s="162">
        <f>I11/F11</f>
        <v>0.95401213639852545</v>
      </c>
      <c r="Q11" s="162">
        <f>J11/G11</f>
        <v>0.91784056987788332</v>
      </c>
      <c r="R11" s="162">
        <f>M11/H11</f>
        <v>0.99126254969223992</v>
      </c>
    </row>
    <row r="12" spans="1:18" s="151" customFormat="1" ht="30.75" customHeight="1" x14ac:dyDescent="0.25">
      <c r="A12" s="158" t="s">
        <v>23</v>
      </c>
      <c r="B12" s="163" t="s">
        <v>445</v>
      </c>
      <c r="C12" s="160"/>
      <c r="D12" s="160"/>
      <c r="E12" s="160"/>
      <c r="F12" s="161">
        <f>F14+F17</f>
        <v>2905310000</v>
      </c>
      <c r="G12" s="161">
        <f t="shared" ref="G12:O12" si="1">G14+G17</f>
        <v>1474000000</v>
      </c>
      <c r="H12" s="161">
        <f t="shared" si="1"/>
        <v>1431310000</v>
      </c>
      <c r="I12" s="161">
        <f t="shared" si="1"/>
        <v>2771701000</v>
      </c>
      <c r="J12" s="161">
        <f t="shared" si="1"/>
        <v>1352897000</v>
      </c>
      <c r="K12" s="161">
        <f t="shared" si="1"/>
        <v>1352897000</v>
      </c>
      <c r="L12" s="161">
        <f t="shared" si="1"/>
        <v>0</v>
      </c>
      <c r="M12" s="161">
        <f t="shared" si="1"/>
        <v>1418804000</v>
      </c>
      <c r="N12" s="161">
        <f t="shared" si="1"/>
        <v>1418804000</v>
      </c>
      <c r="O12" s="161">
        <f t="shared" si="1"/>
        <v>0</v>
      </c>
      <c r="P12" s="162">
        <f>I12/F12</f>
        <v>0.95401213639852545</v>
      </c>
      <c r="Q12" s="162">
        <f>J12/G12</f>
        <v>0.91784056987788332</v>
      </c>
      <c r="R12" s="162">
        <f>M12/H12</f>
        <v>0.99126254969223992</v>
      </c>
    </row>
    <row r="13" spans="1:18" s="151" customFormat="1" ht="30.75" customHeight="1" x14ac:dyDescent="0.25">
      <c r="A13" s="158">
        <v>1</v>
      </c>
      <c r="B13" s="163" t="s">
        <v>446</v>
      </c>
      <c r="C13" s="160">
        <f>SUBTOTAL(9,C14:C25)</f>
        <v>0</v>
      </c>
      <c r="D13" s="160">
        <f>SUBTOTAL(9,D14:D25)</f>
        <v>0</v>
      </c>
      <c r="E13" s="160">
        <f>SUBTOTAL(9,E14:E25)</f>
        <v>0</v>
      </c>
      <c r="F13" s="164">
        <v>0</v>
      </c>
      <c r="G13" s="164">
        <v>0</v>
      </c>
      <c r="H13" s="164">
        <v>0</v>
      </c>
      <c r="I13" s="164">
        <v>0</v>
      </c>
      <c r="J13" s="164">
        <v>0</v>
      </c>
      <c r="K13" s="164">
        <v>0</v>
      </c>
      <c r="L13" s="164">
        <v>0</v>
      </c>
      <c r="M13" s="164">
        <v>0</v>
      </c>
      <c r="N13" s="164">
        <v>0</v>
      </c>
      <c r="O13" s="164">
        <v>0</v>
      </c>
      <c r="P13" s="165"/>
      <c r="Q13" s="165"/>
      <c r="R13" s="165"/>
    </row>
    <row r="14" spans="1:18" s="151" customFormat="1" ht="30.75" customHeight="1" x14ac:dyDescent="0.25">
      <c r="A14" s="158">
        <v>2</v>
      </c>
      <c r="B14" s="163" t="s">
        <v>447</v>
      </c>
      <c r="C14" s="160">
        <f>SUBTOTAL(9,C15:C91)</f>
        <v>0</v>
      </c>
      <c r="D14" s="160">
        <f>SUBTOTAL(9,D15:D91)</f>
        <v>0</v>
      </c>
      <c r="E14" s="160">
        <f>SUBTOTAL(9,E15:E91)</f>
        <v>0</v>
      </c>
      <c r="F14" s="164">
        <f>SUM(F15:F16)</f>
        <v>129750000</v>
      </c>
      <c r="G14" s="164">
        <f t="shared" ref="G14:O14" si="2">SUM(G15:G16)</f>
        <v>0</v>
      </c>
      <c r="H14" s="164">
        <f t="shared" si="2"/>
        <v>129750000</v>
      </c>
      <c r="I14" s="164">
        <f t="shared" si="2"/>
        <v>129750000</v>
      </c>
      <c r="J14" s="164">
        <f t="shared" si="2"/>
        <v>0</v>
      </c>
      <c r="K14" s="164">
        <f t="shared" si="2"/>
        <v>0</v>
      </c>
      <c r="L14" s="164">
        <f t="shared" si="2"/>
        <v>0</v>
      </c>
      <c r="M14" s="164">
        <f t="shared" si="2"/>
        <v>129750000</v>
      </c>
      <c r="N14" s="164">
        <f t="shared" si="2"/>
        <v>129750000</v>
      </c>
      <c r="O14" s="164">
        <f t="shared" si="2"/>
        <v>0</v>
      </c>
      <c r="P14" s="162">
        <f>I14/F14</f>
        <v>1</v>
      </c>
      <c r="Q14" s="162"/>
      <c r="R14" s="162">
        <f>M14/H14</f>
        <v>1</v>
      </c>
    </row>
    <row r="15" spans="1:18" ht="30.75" customHeight="1" x14ac:dyDescent="0.25">
      <c r="A15" s="166" t="s">
        <v>181</v>
      </c>
      <c r="B15" s="167" t="s">
        <v>448</v>
      </c>
      <c r="C15" s="168"/>
      <c r="D15" s="168"/>
      <c r="E15" s="168"/>
      <c r="F15" s="169">
        <f>SUM(G15:H15)</f>
        <v>27200000</v>
      </c>
      <c r="G15" s="170"/>
      <c r="H15" s="169">
        <f>I15+L15</f>
        <v>27200000</v>
      </c>
      <c r="I15" s="169">
        <f>J15+M15</f>
        <v>27200000</v>
      </c>
      <c r="J15" s="169">
        <f>K15+L15</f>
        <v>0</v>
      </c>
      <c r="K15" s="169">
        <v>0</v>
      </c>
      <c r="L15" s="169">
        <v>0</v>
      </c>
      <c r="M15" s="169">
        <f>N15+O15</f>
        <v>27200000</v>
      </c>
      <c r="N15" s="169">
        <v>27200000</v>
      </c>
      <c r="O15" s="169">
        <v>0</v>
      </c>
      <c r="P15" s="171">
        <f>I15/F15</f>
        <v>1</v>
      </c>
      <c r="Q15" s="171"/>
      <c r="R15" s="171">
        <f>M15/H15</f>
        <v>1</v>
      </c>
    </row>
    <row r="16" spans="1:18" ht="30.75" customHeight="1" x14ac:dyDescent="0.25">
      <c r="A16" s="166" t="s">
        <v>181</v>
      </c>
      <c r="B16" s="167" t="s">
        <v>449</v>
      </c>
      <c r="C16" s="168"/>
      <c r="D16" s="168"/>
      <c r="E16" s="168"/>
      <c r="F16" s="169">
        <f>SUM(G16:H16)</f>
        <v>102550000</v>
      </c>
      <c r="G16" s="172"/>
      <c r="H16" s="169">
        <f>I16+L16</f>
        <v>102550000</v>
      </c>
      <c r="I16" s="169">
        <f>J16+M16</f>
        <v>102550000</v>
      </c>
      <c r="J16" s="169">
        <f>K16+L16</f>
        <v>0</v>
      </c>
      <c r="K16" s="169">
        <v>0</v>
      </c>
      <c r="L16" s="169">
        <v>0</v>
      </c>
      <c r="M16" s="169">
        <f>N16+O16</f>
        <v>102550000</v>
      </c>
      <c r="N16" s="169">
        <v>102550000</v>
      </c>
      <c r="O16" s="169">
        <v>0</v>
      </c>
      <c r="P16" s="171">
        <f>I16/F16</f>
        <v>1</v>
      </c>
      <c r="Q16" s="171"/>
      <c r="R16" s="171">
        <f>M16/H16</f>
        <v>1</v>
      </c>
    </row>
    <row r="17" spans="1:18" ht="39" customHeight="1" x14ac:dyDescent="0.25">
      <c r="A17" s="158">
        <v>3</v>
      </c>
      <c r="B17" s="163" t="s">
        <v>450</v>
      </c>
      <c r="C17" s="160" t="e">
        <f>SUBTOTAL(9,#REF!)</f>
        <v>#REF!</v>
      </c>
      <c r="D17" s="160" t="e">
        <f>SUBTOTAL(9,#REF!)</f>
        <v>#REF!</v>
      </c>
      <c r="E17" s="160" t="e">
        <f>SUBTOTAL(9,#REF!)</f>
        <v>#REF!</v>
      </c>
      <c r="F17" s="164">
        <f>F18+F19+F20+F21+F22+F25</f>
        <v>2775560000</v>
      </c>
      <c r="G17" s="164">
        <f t="shared" ref="G17:O17" si="3">G18+G19+G20+G21+G22+G25</f>
        <v>1474000000</v>
      </c>
      <c r="H17" s="164">
        <f t="shared" si="3"/>
        <v>1301560000</v>
      </c>
      <c r="I17" s="164">
        <f t="shared" si="3"/>
        <v>2641951000</v>
      </c>
      <c r="J17" s="164">
        <f t="shared" si="3"/>
        <v>1352897000</v>
      </c>
      <c r="K17" s="164">
        <f t="shared" si="3"/>
        <v>1352897000</v>
      </c>
      <c r="L17" s="164">
        <f t="shared" si="3"/>
        <v>0</v>
      </c>
      <c r="M17" s="164">
        <f t="shared" si="3"/>
        <v>1289054000</v>
      </c>
      <c r="N17" s="164">
        <f t="shared" si="3"/>
        <v>1289054000</v>
      </c>
      <c r="O17" s="164">
        <f t="shared" si="3"/>
        <v>0</v>
      </c>
      <c r="P17" s="162">
        <f>I17/F17</f>
        <v>0.95186232688178241</v>
      </c>
      <c r="Q17" s="162">
        <f>J17/G17</f>
        <v>0.91784056987788332</v>
      </c>
      <c r="R17" s="162">
        <f>M17/H17</f>
        <v>0.99039153016380344</v>
      </c>
    </row>
    <row r="18" spans="1:18" ht="30.75" customHeight="1" x14ac:dyDescent="0.25">
      <c r="A18" s="166" t="s">
        <v>181</v>
      </c>
      <c r="B18" s="167" t="s">
        <v>451</v>
      </c>
      <c r="C18" s="173"/>
      <c r="D18" s="173"/>
      <c r="E18" s="173"/>
      <c r="F18" s="169">
        <f t="shared" ref="F18:F25" si="4">SUM(G18:H18)</f>
        <v>171560000</v>
      </c>
      <c r="G18" s="170"/>
      <c r="H18" s="169">
        <f t="shared" ref="H18:I21" si="5">I18+L18</f>
        <v>171560000</v>
      </c>
      <c r="I18" s="169">
        <f t="shared" si="5"/>
        <v>171560000</v>
      </c>
      <c r="J18" s="169">
        <f t="shared" ref="J18:J25" si="6">K18+L18</f>
        <v>0</v>
      </c>
      <c r="K18" s="169">
        <v>0</v>
      </c>
      <c r="L18" s="169">
        <v>0</v>
      </c>
      <c r="M18" s="169">
        <f t="shared" ref="M18:M25" si="7">N18+O18</f>
        <v>171560000</v>
      </c>
      <c r="N18" s="169">
        <v>171560000</v>
      </c>
      <c r="O18" s="169">
        <v>0</v>
      </c>
      <c r="P18" s="171">
        <f>I18/F18</f>
        <v>1</v>
      </c>
      <c r="Q18" s="171"/>
      <c r="R18" s="171">
        <f>M18/H18</f>
        <v>1</v>
      </c>
    </row>
    <row r="19" spans="1:18" ht="30.75" customHeight="1" x14ac:dyDescent="0.25">
      <c r="A19" s="166" t="s">
        <v>181</v>
      </c>
      <c r="B19" s="167" t="s">
        <v>364</v>
      </c>
      <c r="C19" s="173"/>
      <c r="D19" s="173"/>
      <c r="E19" s="173"/>
      <c r="F19" s="169">
        <f t="shared" si="4"/>
        <v>30000000</v>
      </c>
      <c r="G19" s="170"/>
      <c r="H19" s="169">
        <f t="shared" si="5"/>
        <v>30000000</v>
      </c>
      <c r="I19" s="169">
        <f t="shared" si="5"/>
        <v>30000000</v>
      </c>
      <c r="J19" s="169">
        <f t="shared" si="6"/>
        <v>0</v>
      </c>
      <c r="K19" s="169">
        <v>0</v>
      </c>
      <c r="L19" s="169">
        <v>0</v>
      </c>
      <c r="M19" s="169">
        <f t="shared" si="7"/>
        <v>30000000</v>
      </c>
      <c r="N19" s="169">
        <v>30000000</v>
      </c>
      <c r="O19" s="169">
        <v>0</v>
      </c>
      <c r="P19" s="171">
        <f t="shared" ref="P19:P24" si="8">I19/F19</f>
        <v>1</v>
      </c>
      <c r="Q19" s="171"/>
      <c r="R19" s="171">
        <f t="shared" ref="R19:R24" si="9">M19/H19</f>
        <v>1</v>
      </c>
    </row>
    <row r="20" spans="1:18" ht="30.75" customHeight="1" x14ac:dyDescent="0.25">
      <c r="A20" s="166" t="s">
        <v>181</v>
      </c>
      <c r="B20" s="167" t="s">
        <v>365</v>
      </c>
      <c r="C20" s="173"/>
      <c r="D20" s="173"/>
      <c r="E20" s="173"/>
      <c r="F20" s="169">
        <f t="shared" si="4"/>
        <v>30000000</v>
      </c>
      <c r="G20" s="170"/>
      <c r="H20" s="169">
        <f t="shared" si="5"/>
        <v>30000000</v>
      </c>
      <c r="I20" s="169">
        <f t="shared" si="5"/>
        <v>30000000</v>
      </c>
      <c r="J20" s="169">
        <f t="shared" si="6"/>
        <v>0</v>
      </c>
      <c r="K20" s="169">
        <v>0</v>
      </c>
      <c r="L20" s="169">
        <v>0</v>
      </c>
      <c r="M20" s="169">
        <f t="shared" si="7"/>
        <v>30000000</v>
      </c>
      <c r="N20" s="169">
        <v>30000000</v>
      </c>
      <c r="O20" s="169">
        <v>0</v>
      </c>
      <c r="P20" s="171">
        <f t="shared" si="8"/>
        <v>1</v>
      </c>
      <c r="Q20" s="171"/>
      <c r="R20" s="171">
        <f t="shared" si="9"/>
        <v>1</v>
      </c>
    </row>
    <row r="21" spans="1:18" ht="30.75" customHeight="1" x14ac:dyDescent="0.25">
      <c r="A21" s="166" t="s">
        <v>181</v>
      </c>
      <c r="B21" s="167" t="s">
        <v>448</v>
      </c>
      <c r="C21" s="173"/>
      <c r="D21" s="173"/>
      <c r="E21" s="173"/>
      <c r="F21" s="169">
        <f t="shared" si="4"/>
        <v>30000000</v>
      </c>
      <c r="G21" s="170"/>
      <c r="H21" s="169">
        <f t="shared" si="5"/>
        <v>30000000</v>
      </c>
      <c r="I21" s="169">
        <f t="shared" si="5"/>
        <v>30000000</v>
      </c>
      <c r="J21" s="169">
        <f t="shared" si="6"/>
        <v>0</v>
      </c>
      <c r="K21" s="169">
        <v>0</v>
      </c>
      <c r="L21" s="169">
        <v>0</v>
      </c>
      <c r="M21" s="169">
        <f t="shared" si="7"/>
        <v>30000000</v>
      </c>
      <c r="N21" s="169">
        <v>30000000</v>
      </c>
      <c r="O21" s="169">
        <v>0</v>
      </c>
      <c r="P21" s="171">
        <f t="shared" si="8"/>
        <v>1</v>
      </c>
      <c r="Q21" s="171"/>
      <c r="R21" s="171">
        <f t="shared" si="9"/>
        <v>1</v>
      </c>
    </row>
    <row r="22" spans="1:18" ht="30.75" customHeight="1" x14ac:dyDescent="0.25">
      <c r="A22" s="166" t="s">
        <v>181</v>
      </c>
      <c r="B22" s="167" t="s">
        <v>452</v>
      </c>
      <c r="C22" s="173"/>
      <c r="D22" s="173"/>
      <c r="E22" s="173"/>
      <c r="F22" s="169">
        <f t="shared" si="4"/>
        <v>1040000000</v>
      </c>
      <c r="G22" s="170"/>
      <c r="H22" s="169">
        <f>250000000+250000000+500000000+40000000</f>
        <v>1040000000</v>
      </c>
      <c r="I22" s="169">
        <f>J22+M22</f>
        <v>1027494000</v>
      </c>
      <c r="J22" s="169">
        <f t="shared" si="6"/>
        <v>0</v>
      </c>
      <c r="K22" s="169">
        <v>0</v>
      </c>
      <c r="L22" s="169">
        <v>0</v>
      </c>
      <c r="M22" s="169">
        <f t="shared" si="7"/>
        <v>1027494000</v>
      </c>
      <c r="N22" s="169">
        <v>1027494000</v>
      </c>
      <c r="O22" s="169">
        <v>0</v>
      </c>
      <c r="P22" s="171">
        <f t="shared" si="8"/>
        <v>0.98797500000000005</v>
      </c>
      <c r="Q22" s="171"/>
      <c r="R22" s="171">
        <f t="shared" si="9"/>
        <v>0.98797500000000005</v>
      </c>
    </row>
    <row r="23" spans="1:18" ht="30.75" customHeight="1" x14ac:dyDescent="0.25">
      <c r="A23" s="166" t="s">
        <v>453</v>
      </c>
      <c r="B23" s="167" t="s">
        <v>454</v>
      </c>
      <c r="C23" s="173"/>
      <c r="D23" s="173"/>
      <c r="E23" s="173"/>
      <c r="F23" s="169">
        <f t="shared" si="4"/>
        <v>770000000</v>
      </c>
      <c r="G23" s="170"/>
      <c r="H23" s="169">
        <f>250000000+500000000+20000000</f>
        <v>770000000</v>
      </c>
      <c r="I23" s="169">
        <f>J23+M23</f>
        <v>762544000</v>
      </c>
      <c r="J23" s="169">
        <f t="shared" si="6"/>
        <v>0</v>
      </c>
      <c r="K23" s="169">
        <v>0</v>
      </c>
      <c r="L23" s="169">
        <v>0</v>
      </c>
      <c r="M23" s="169">
        <f t="shared" si="7"/>
        <v>762544000</v>
      </c>
      <c r="N23" s="169">
        <f>20000000+493969000+196575000+52000000</f>
        <v>762544000</v>
      </c>
      <c r="O23" s="169">
        <v>0</v>
      </c>
      <c r="P23" s="171">
        <f t="shared" si="8"/>
        <v>0.99031688311688315</v>
      </c>
      <c r="Q23" s="171"/>
      <c r="R23" s="171">
        <f t="shared" si="9"/>
        <v>0.99031688311688315</v>
      </c>
    </row>
    <row r="24" spans="1:18" ht="30.75" customHeight="1" x14ac:dyDescent="0.25">
      <c r="A24" s="166" t="s">
        <v>453</v>
      </c>
      <c r="B24" s="167" t="s">
        <v>455</v>
      </c>
      <c r="C24" s="173"/>
      <c r="D24" s="173"/>
      <c r="E24" s="173"/>
      <c r="F24" s="169">
        <f t="shared" si="4"/>
        <v>270000000</v>
      </c>
      <c r="G24" s="170"/>
      <c r="H24" s="169">
        <f>250000000+20000000</f>
        <v>270000000</v>
      </c>
      <c r="I24" s="169">
        <f>J24+M24</f>
        <v>264950000</v>
      </c>
      <c r="J24" s="169">
        <f t="shared" si="6"/>
        <v>0</v>
      </c>
      <c r="K24" s="169">
        <v>0</v>
      </c>
      <c r="L24" s="169">
        <v>0</v>
      </c>
      <c r="M24" s="169">
        <f t="shared" si="7"/>
        <v>264950000</v>
      </c>
      <c r="N24" s="169">
        <f>250000000+4950000+10000000</f>
        <v>264950000</v>
      </c>
      <c r="O24" s="169">
        <v>0</v>
      </c>
      <c r="P24" s="171">
        <f t="shared" si="8"/>
        <v>0.98129629629629633</v>
      </c>
      <c r="Q24" s="171"/>
      <c r="R24" s="171">
        <f t="shared" si="9"/>
        <v>0.98129629629629633</v>
      </c>
    </row>
    <row r="25" spans="1:18" ht="30.75" customHeight="1" x14ac:dyDescent="0.25">
      <c r="A25" s="166" t="s">
        <v>181</v>
      </c>
      <c r="B25" s="167" t="s">
        <v>452</v>
      </c>
      <c r="C25" s="173"/>
      <c r="D25" s="173"/>
      <c r="E25" s="173"/>
      <c r="F25" s="169">
        <f t="shared" si="4"/>
        <v>1474000000</v>
      </c>
      <c r="G25" s="170">
        <v>1474000000</v>
      </c>
      <c r="H25" s="169"/>
      <c r="I25" s="169">
        <f>J25+M25</f>
        <v>1352897000</v>
      </c>
      <c r="J25" s="169">
        <f t="shared" si="6"/>
        <v>1352897000</v>
      </c>
      <c r="K25" s="169">
        <v>1352897000</v>
      </c>
      <c r="L25" s="169">
        <v>0</v>
      </c>
      <c r="M25" s="169">
        <f t="shared" si="7"/>
        <v>0</v>
      </c>
      <c r="N25" s="169"/>
      <c r="O25" s="169">
        <v>0</v>
      </c>
      <c r="P25" s="171">
        <f>I25/F25</f>
        <v>0.91784056987788332</v>
      </c>
      <c r="Q25" s="171">
        <f>J25/G25</f>
        <v>0.91784056987788332</v>
      </c>
      <c r="R25" s="162"/>
    </row>
    <row r="26" spans="1:18" x14ac:dyDescent="0.25">
      <c r="F26" s="176"/>
      <c r="G26" s="176"/>
      <c r="H26" s="176"/>
      <c r="I26" s="176"/>
      <c r="J26" s="176"/>
      <c r="K26" s="176"/>
      <c r="L26" s="176"/>
      <c r="M26" s="176"/>
      <c r="N26" s="176"/>
      <c r="O26" s="176"/>
    </row>
    <row r="27" spans="1:18" ht="24.75" customHeight="1" x14ac:dyDescent="0.25">
      <c r="B27" s="271"/>
      <c r="C27" s="271"/>
      <c r="D27" s="271"/>
      <c r="E27" s="271"/>
      <c r="F27" s="271"/>
      <c r="G27" s="271"/>
      <c r="H27" s="271"/>
      <c r="I27" s="271"/>
      <c r="J27" s="271"/>
      <c r="K27" s="271"/>
      <c r="L27" s="271"/>
      <c r="M27" s="271"/>
      <c r="N27" s="271"/>
      <c r="O27" s="271"/>
      <c r="P27" s="271"/>
      <c r="Q27" s="271"/>
      <c r="R27" s="271"/>
    </row>
    <row r="28" spans="1:18" x14ac:dyDescent="0.25">
      <c r="F28" s="176"/>
      <c r="G28" s="176"/>
      <c r="H28" s="176"/>
      <c r="I28" s="176"/>
      <c r="J28" s="176"/>
      <c r="K28" s="176"/>
      <c r="L28" s="176"/>
      <c r="M28" s="176"/>
      <c r="N28" s="176"/>
      <c r="O28" s="176"/>
    </row>
    <row r="29" spans="1:18" x14ac:dyDescent="0.25">
      <c r="F29" s="176"/>
      <c r="G29" s="176"/>
      <c r="H29" s="176"/>
      <c r="I29" s="176"/>
      <c r="J29" s="176"/>
      <c r="K29" s="176"/>
      <c r="L29" s="176"/>
      <c r="M29" s="176"/>
      <c r="N29" s="176"/>
      <c r="O29" s="176"/>
    </row>
    <row r="31" spans="1:18" x14ac:dyDescent="0.25">
      <c r="J31" s="176"/>
    </row>
    <row r="33" spans="10:11" x14ac:dyDescent="0.25">
      <c r="J33" s="176"/>
    </row>
    <row r="34" spans="10:11" x14ac:dyDescent="0.25">
      <c r="K34" s="176"/>
    </row>
  </sheetData>
  <mergeCells count="24">
    <mergeCell ref="B27:R27"/>
    <mergeCell ref="A8:A10"/>
    <mergeCell ref="B8:B10"/>
    <mergeCell ref="C8:E8"/>
    <mergeCell ref="F8:H8"/>
    <mergeCell ref="I8:O8"/>
    <mergeCell ref="P8:R8"/>
    <mergeCell ref="C9:C10"/>
    <mergeCell ref="D9:E9"/>
    <mergeCell ref="F9:F10"/>
    <mergeCell ref="G9:H9"/>
    <mergeCell ref="I9:I10"/>
    <mergeCell ref="J9:L9"/>
    <mergeCell ref="M9:O9"/>
    <mergeCell ref="P9:P10"/>
    <mergeCell ref="Q9:R9"/>
    <mergeCell ref="N7:O7"/>
    <mergeCell ref="Q7:R7"/>
    <mergeCell ref="B6:R6"/>
    <mergeCell ref="A1:B1"/>
    <mergeCell ref="A2:B2"/>
    <mergeCell ref="A3:F3"/>
    <mergeCell ref="A4:R4"/>
    <mergeCell ref="A5:R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6"/>
  <sheetViews>
    <sheetView topLeftCell="A29" workbookViewId="0">
      <selection activeCell="H10" sqref="H10"/>
    </sheetView>
  </sheetViews>
  <sheetFormatPr defaultColWidth="9" defaultRowHeight="13.8" x14ac:dyDescent="0.25"/>
  <cols>
    <col min="1" max="1" width="9" style="178"/>
    <col min="2" max="2" width="45.3984375" style="178" customWidth="1"/>
    <col min="3" max="3" width="17.09765625" style="178" customWidth="1"/>
    <col min="4" max="4" width="16" style="178" customWidth="1"/>
    <col min="5" max="5" width="19.69921875" style="178" customWidth="1"/>
    <col min="6" max="6" width="10.296875" style="178" customWidth="1"/>
    <col min="7" max="252" width="9" style="178"/>
    <col min="253" max="253" width="45.3984375" style="178" customWidth="1"/>
    <col min="254" max="254" width="17.09765625" style="178" customWidth="1"/>
    <col min="255" max="255" width="16" style="178" customWidth="1"/>
    <col min="256" max="256" width="19.69921875" style="178" customWidth="1"/>
    <col min="257" max="257" width="10.296875" style="178" customWidth="1"/>
    <col min="258" max="259" width="9" style="178"/>
    <col min="260" max="260" width="16.3984375" style="178" bestFit="1" customWidth="1"/>
    <col min="261" max="508" width="9" style="178"/>
    <col min="509" max="509" width="45.3984375" style="178" customWidth="1"/>
    <col min="510" max="510" width="17.09765625" style="178" customWidth="1"/>
    <col min="511" max="511" width="16" style="178" customWidth="1"/>
    <col min="512" max="512" width="19.69921875" style="178" customWidth="1"/>
    <col min="513" max="513" width="10.296875" style="178" customWidth="1"/>
    <col min="514" max="515" width="9" style="178"/>
    <col min="516" max="516" width="16.3984375" style="178" bestFit="1" customWidth="1"/>
    <col min="517" max="764" width="9" style="178"/>
    <col min="765" max="765" width="45.3984375" style="178" customWidth="1"/>
    <col min="766" max="766" width="17.09765625" style="178" customWidth="1"/>
    <col min="767" max="767" width="16" style="178" customWidth="1"/>
    <col min="768" max="768" width="19.69921875" style="178" customWidth="1"/>
    <col min="769" max="769" width="10.296875" style="178" customWidth="1"/>
    <col min="770" max="771" width="9" style="178"/>
    <col min="772" max="772" width="16.3984375" style="178" bestFit="1" customWidth="1"/>
    <col min="773" max="1020" width="9" style="178"/>
    <col min="1021" max="1021" width="45.3984375" style="178" customWidth="1"/>
    <col min="1022" max="1022" width="17.09765625" style="178" customWidth="1"/>
    <col min="1023" max="1023" width="16" style="178" customWidth="1"/>
    <col min="1024" max="1024" width="19.69921875" style="178" customWidth="1"/>
    <col min="1025" max="1025" width="10.296875" style="178" customWidth="1"/>
    <col min="1026" max="1027" width="9" style="178"/>
    <col min="1028" max="1028" width="16.3984375" style="178" bestFit="1" customWidth="1"/>
    <col min="1029" max="1276" width="9" style="178"/>
    <col min="1277" max="1277" width="45.3984375" style="178" customWidth="1"/>
    <col min="1278" max="1278" width="17.09765625" style="178" customWidth="1"/>
    <col min="1279" max="1279" width="16" style="178" customWidth="1"/>
    <col min="1280" max="1280" width="19.69921875" style="178" customWidth="1"/>
    <col min="1281" max="1281" width="10.296875" style="178" customWidth="1"/>
    <col min="1282" max="1283" width="9" style="178"/>
    <col min="1284" max="1284" width="16.3984375" style="178" bestFit="1" customWidth="1"/>
    <col min="1285" max="1532" width="9" style="178"/>
    <col min="1533" max="1533" width="45.3984375" style="178" customWidth="1"/>
    <col min="1534" max="1534" width="17.09765625" style="178" customWidth="1"/>
    <col min="1535" max="1535" width="16" style="178" customWidth="1"/>
    <col min="1536" max="1536" width="19.69921875" style="178" customWidth="1"/>
    <col min="1537" max="1537" width="10.296875" style="178" customWidth="1"/>
    <col min="1538" max="1539" width="9" style="178"/>
    <col min="1540" max="1540" width="16.3984375" style="178" bestFit="1" customWidth="1"/>
    <col min="1541" max="1788" width="9" style="178"/>
    <col min="1789" max="1789" width="45.3984375" style="178" customWidth="1"/>
    <col min="1790" max="1790" width="17.09765625" style="178" customWidth="1"/>
    <col min="1791" max="1791" width="16" style="178" customWidth="1"/>
    <col min="1792" max="1792" width="19.69921875" style="178" customWidth="1"/>
    <col min="1793" max="1793" width="10.296875" style="178" customWidth="1"/>
    <col min="1794" max="1795" width="9" style="178"/>
    <col min="1796" max="1796" width="16.3984375" style="178" bestFit="1" customWidth="1"/>
    <col min="1797" max="2044" width="9" style="178"/>
    <col min="2045" max="2045" width="45.3984375" style="178" customWidth="1"/>
    <col min="2046" max="2046" width="17.09765625" style="178" customWidth="1"/>
    <col min="2047" max="2047" width="16" style="178" customWidth="1"/>
    <col min="2048" max="2048" width="19.69921875" style="178" customWidth="1"/>
    <col min="2049" max="2049" width="10.296875" style="178" customWidth="1"/>
    <col min="2050" max="2051" width="9" style="178"/>
    <col min="2052" max="2052" width="16.3984375" style="178" bestFit="1" customWidth="1"/>
    <col min="2053" max="2300" width="9" style="178"/>
    <col min="2301" max="2301" width="45.3984375" style="178" customWidth="1"/>
    <col min="2302" max="2302" width="17.09765625" style="178" customWidth="1"/>
    <col min="2303" max="2303" width="16" style="178" customWidth="1"/>
    <col min="2304" max="2304" width="19.69921875" style="178" customWidth="1"/>
    <col min="2305" max="2305" width="10.296875" style="178" customWidth="1"/>
    <col min="2306" max="2307" width="9" style="178"/>
    <col min="2308" max="2308" width="16.3984375" style="178" bestFit="1" customWidth="1"/>
    <col min="2309" max="2556" width="9" style="178"/>
    <col min="2557" max="2557" width="45.3984375" style="178" customWidth="1"/>
    <col min="2558" max="2558" width="17.09765625" style="178" customWidth="1"/>
    <col min="2559" max="2559" width="16" style="178" customWidth="1"/>
    <col min="2560" max="2560" width="19.69921875" style="178" customWidth="1"/>
    <col min="2561" max="2561" width="10.296875" style="178" customWidth="1"/>
    <col min="2562" max="2563" width="9" style="178"/>
    <col min="2564" max="2564" width="16.3984375" style="178" bestFit="1" customWidth="1"/>
    <col min="2565" max="2812" width="9" style="178"/>
    <col min="2813" max="2813" width="45.3984375" style="178" customWidth="1"/>
    <col min="2814" max="2814" width="17.09765625" style="178" customWidth="1"/>
    <col min="2815" max="2815" width="16" style="178" customWidth="1"/>
    <col min="2816" max="2816" width="19.69921875" style="178" customWidth="1"/>
    <col min="2817" max="2817" width="10.296875" style="178" customWidth="1"/>
    <col min="2818" max="2819" width="9" style="178"/>
    <col min="2820" max="2820" width="16.3984375" style="178" bestFit="1" customWidth="1"/>
    <col min="2821" max="3068" width="9" style="178"/>
    <col min="3069" max="3069" width="45.3984375" style="178" customWidth="1"/>
    <col min="3070" max="3070" width="17.09765625" style="178" customWidth="1"/>
    <col min="3071" max="3071" width="16" style="178" customWidth="1"/>
    <col min="3072" max="3072" width="19.69921875" style="178" customWidth="1"/>
    <col min="3073" max="3073" width="10.296875" style="178" customWidth="1"/>
    <col min="3074" max="3075" width="9" style="178"/>
    <col min="3076" max="3076" width="16.3984375" style="178" bestFit="1" customWidth="1"/>
    <col min="3077" max="3324" width="9" style="178"/>
    <col min="3325" max="3325" width="45.3984375" style="178" customWidth="1"/>
    <col min="3326" max="3326" width="17.09765625" style="178" customWidth="1"/>
    <col min="3327" max="3327" width="16" style="178" customWidth="1"/>
    <col min="3328" max="3328" width="19.69921875" style="178" customWidth="1"/>
    <col min="3329" max="3329" width="10.296875" style="178" customWidth="1"/>
    <col min="3330" max="3331" width="9" style="178"/>
    <col min="3332" max="3332" width="16.3984375" style="178" bestFit="1" customWidth="1"/>
    <col min="3333" max="3580" width="9" style="178"/>
    <col min="3581" max="3581" width="45.3984375" style="178" customWidth="1"/>
    <col min="3582" max="3582" width="17.09765625" style="178" customWidth="1"/>
    <col min="3583" max="3583" width="16" style="178" customWidth="1"/>
    <col min="3584" max="3584" width="19.69921875" style="178" customWidth="1"/>
    <col min="3585" max="3585" width="10.296875" style="178" customWidth="1"/>
    <col min="3586" max="3587" width="9" style="178"/>
    <col min="3588" max="3588" width="16.3984375" style="178" bestFit="1" customWidth="1"/>
    <col min="3589" max="3836" width="9" style="178"/>
    <col min="3837" max="3837" width="45.3984375" style="178" customWidth="1"/>
    <col min="3838" max="3838" width="17.09765625" style="178" customWidth="1"/>
    <col min="3839" max="3839" width="16" style="178" customWidth="1"/>
    <col min="3840" max="3840" width="19.69921875" style="178" customWidth="1"/>
    <col min="3841" max="3841" width="10.296875" style="178" customWidth="1"/>
    <col min="3842" max="3843" width="9" style="178"/>
    <col min="3844" max="3844" width="16.3984375" style="178" bestFit="1" customWidth="1"/>
    <col min="3845" max="4092" width="9" style="178"/>
    <col min="4093" max="4093" width="45.3984375" style="178" customWidth="1"/>
    <col min="4094" max="4094" width="17.09765625" style="178" customWidth="1"/>
    <col min="4095" max="4095" width="16" style="178" customWidth="1"/>
    <col min="4096" max="4096" width="19.69921875" style="178" customWidth="1"/>
    <col min="4097" max="4097" width="10.296875" style="178" customWidth="1"/>
    <col min="4098" max="4099" width="9" style="178"/>
    <col min="4100" max="4100" width="16.3984375" style="178" bestFit="1" customWidth="1"/>
    <col min="4101" max="4348" width="9" style="178"/>
    <col min="4349" max="4349" width="45.3984375" style="178" customWidth="1"/>
    <col min="4350" max="4350" width="17.09765625" style="178" customWidth="1"/>
    <col min="4351" max="4351" width="16" style="178" customWidth="1"/>
    <col min="4352" max="4352" width="19.69921875" style="178" customWidth="1"/>
    <col min="4353" max="4353" width="10.296875" style="178" customWidth="1"/>
    <col min="4354" max="4355" width="9" style="178"/>
    <col min="4356" max="4356" width="16.3984375" style="178" bestFit="1" customWidth="1"/>
    <col min="4357" max="4604" width="9" style="178"/>
    <col min="4605" max="4605" width="45.3984375" style="178" customWidth="1"/>
    <col min="4606" max="4606" width="17.09765625" style="178" customWidth="1"/>
    <col min="4607" max="4607" width="16" style="178" customWidth="1"/>
    <col min="4608" max="4608" width="19.69921875" style="178" customWidth="1"/>
    <col min="4609" max="4609" width="10.296875" style="178" customWidth="1"/>
    <col min="4610" max="4611" width="9" style="178"/>
    <col min="4612" max="4612" width="16.3984375" style="178" bestFit="1" customWidth="1"/>
    <col min="4613" max="4860" width="9" style="178"/>
    <col min="4861" max="4861" width="45.3984375" style="178" customWidth="1"/>
    <col min="4862" max="4862" width="17.09765625" style="178" customWidth="1"/>
    <col min="4863" max="4863" width="16" style="178" customWidth="1"/>
    <col min="4864" max="4864" width="19.69921875" style="178" customWidth="1"/>
    <col min="4865" max="4865" width="10.296875" style="178" customWidth="1"/>
    <col min="4866" max="4867" width="9" style="178"/>
    <col min="4868" max="4868" width="16.3984375" style="178" bestFit="1" customWidth="1"/>
    <col min="4869" max="5116" width="9" style="178"/>
    <col min="5117" max="5117" width="45.3984375" style="178" customWidth="1"/>
    <col min="5118" max="5118" width="17.09765625" style="178" customWidth="1"/>
    <col min="5119" max="5119" width="16" style="178" customWidth="1"/>
    <col min="5120" max="5120" width="19.69921875" style="178" customWidth="1"/>
    <col min="5121" max="5121" width="10.296875" style="178" customWidth="1"/>
    <col min="5122" max="5123" width="9" style="178"/>
    <col min="5124" max="5124" width="16.3984375" style="178" bestFit="1" customWidth="1"/>
    <col min="5125" max="5372" width="9" style="178"/>
    <col min="5373" max="5373" width="45.3984375" style="178" customWidth="1"/>
    <col min="5374" max="5374" width="17.09765625" style="178" customWidth="1"/>
    <col min="5375" max="5375" width="16" style="178" customWidth="1"/>
    <col min="5376" max="5376" width="19.69921875" style="178" customWidth="1"/>
    <col min="5377" max="5377" width="10.296875" style="178" customWidth="1"/>
    <col min="5378" max="5379" width="9" style="178"/>
    <col min="5380" max="5380" width="16.3984375" style="178" bestFit="1" customWidth="1"/>
    <col min="5381" max="5628" width="9" style="178"/>
    <col min="5629" max="5629" width="45.3984375" style="178" customWidth="1"/>
    <col min="5630" max="5630" width="17.09765625" style="178" customWidth="1"/>
    <col min="5631" max="5631" width="16" style="178" customWidth="1"/>
    <col min="5632" max="5632" width="19.69921875" style="178" customWidth="1"/>
    <col min="5633" max="5633" width="10.296875" style="178" customWidth="1"/>
    <col min="5634" max="5635" width="9" style="178"/>
    <col min="5636" max="5636" width="16.3984375" style="178" bestFit="1" customWidth="1"/>
    <col min="5637" max="5884" width="9" style="178"/>
    <col min="5885" max="5885" width="45.3984375" style="178" customWidth="1"/>
    <col min="5886" max="5886" width="17.09765625" style="178" customWidth="1"/>
    <col min="5887" max="5887" width="16" style="178" customWidth="1"/>
    <col min="5888" max="5888" width="19.69921875" style="178" customWidth="1"/>
    <col min="5889" max="5889" width="10.296875" style="178" customWidth="1"/>
    <col min="5890" max="5891" width="9" style="178"/>
    <col min="5892" max="5892" width="16.3984375" style="178" bestFit="1" customWidth="1"/>
    <col min="5893" max="6140" width="9" style="178"/>
    <col min="6141" max="6141" width="45.3984375" style="178" customWidth="1"/>
    <col min="6142" max="6142" width="17.09765625" style="178" customWidth="1"/>
    <col min="6143" max="6143" width="16" style="178" customWidth="1"/>
    <col min="6144" max="6144" width="19.69921875" style="178" customWidth="1"/>
    <col min="6145" max="6145" width="10.296875" style="178" customWidth="1"/>
    <col min="6146" max="6147" width="9" style="178"/>
    <col min="6148" max="6148" width="16.3984375" style="178" bestFit="1" customWidth="1"/>
    <col min="6149" max="6396" width="9" style="178"/>
    <col min="6397" max="6397" width="45.3984375" style="178" customWidth="1"/>
    <col min="6398" max="6398" width="17.09765625" style="178" customWidth="1"/>
    <col min="6399" max="6399" width="16" style="178" customWidth="1"/>
    <col min="6400" max="6400" width="19.69921875" style="178" customWidth="1"/>
    <col min="6401" max="6401" width="10.296875" style="178" customWidth="1"/>
    <col min="6402" max="6403" width="9" style="178"/>
    <col min="6404" max="6404" width="16.3984375" style="178" bestFit="1" customWidth="1"/>
    <col min="6405" max="6652" width="9" style="178"/>
    <col min="6653" max="6653" width="45.3984375" style="178" customWidth="1"/>
    <col min="6654" max="6654" width="17.09765625" style="178" customWidth="1"/>
    <col min="6655" max="6655" width="16" style="178" customWidth="1"/>
    <col min="6656" max="6656" width="19.69921875" style="178" customWidth="1"/>
    <col min="6657" max="6657" width="10.296875" style="178" customWidth="1"/>
    <col min="6658" max="6659" width="9" style="178"/>
    <col min="6660" max="6660" width="16.3984375" style="178" bestFit="1" customWidth="1"/>
    <col min="6661" max="6908" width="9" style="178"/>
    <col min="6909" max="6909" width="45.3984375" style="178" customWidth="1"/>
    <col min="6910" max="6910" width="17.09765625" style="178" customWidth="1"/>
    <col min="6911" max="6911" width="16" style="178" customWidth="1"/>
    <col min="6912" max="6912" width="19.69921875" style="178" customWidth="1"/>
    <col min="6913" max="6913" width="10.296875" style="178" customWidth="1"/>
    <col min="6914" max="6915" width="9" style="178"/>
    <col min="6916" max="6916" width="16.3984375" style="178" bestFit="1" customWidth="1"/>
    <col min="6917" max="7164" width="9" style="178"/>
    <col min="7165" max="7165" width="45.3984375" style="178" customWidth="1"/>
    <col min="7166" max="7166" width="17.09765625" style="178" customWidth="1"/>
    <col min="7167" max="7167" width="16" style="178" customWidth="1"/>
    <col min="7168" max="7168" width="19.69921875" style="178" customWidth="1"/>
    <col min="7169" max="7169" width="10.296875" style="178" customWidth="1"/>
    <col min="7170" max="7171" width="9" style="178"/>
    <col min="7172" max="7172" width="16.3984375" style="178" bestFit="1" customWidth="1"/>
    <col min="7173" max="7420" width="9" style="178"/>
    <col min="7421" max="7421" width="45.3984375" style="178" customWidth="1"/>
    <col min="7422" max="7422" width="17.09765625" style="178" customWidth="1"/>
    <col min="7423" max="7423" width="16" style="178" customWidth="1"/>
    <col min="7424" max="7424" width="19.69921875" style="178" customWidth="1"/>
    <col min="7425" max="7425" width="10.296875" style="178" customWidth="1"/>
    <col min="7426" max="7427" width="9" style="178"/>
    <col min="7428" max="7428" width="16.3984375" style="178" bestFit="1" customWidth="1"/>
    <col min="7429" max="7676" width="9" style="178"/>
    <col min="7677" max="7677" width="45.3984375" style="178" customWidth="1"/>
    <col min="7678" max="7678" width="17.09765625" style="178" customWidth="1"/>
    <col min="7679" max="7679" width="16" style="178" customWidth="1"/>
    <col min="7680" max="7680" width="19.69921875" style="178" customWidth="1"/>
    <col min="7681" max="7681" width="10.296875" style="178" customWidth="1"/>
    <col min="7682" max="7683" width="9" style="178"/>
    <col min="7684" max="7684" width="16.3984375" style="178" bestFit="1" customWidth="1"/>
    <col min="7685" max="7932" width="9" style="178"/>
    <col min="7933" max="7933" width="45.3984375" style="178" customWidth="1"/>
    <col min="7934" max="7934" width="17.09765625" style="178" customWidth="1"/>
    <col min="7935" max="7935" width="16" style="178" customWidth="1"/>
    <col min="7936" max="7936" width="19.69921875" style="178" customWidth="1"/>
    <col min="7937" max="7937" width="10.296875" style="178" customWidth="1"/>
    <col min="7938" max="7939" width="9" style="178"/>
    <col min="7940" max="7940" width="16.3984375" style="178" bestFit="1" customWidth="1"/>
    <col min="7941" max="8188" width="9" style="178"/>
    <col min="8189" max="8189" width="45.3984375" style="178" customWidth="1"/>
    <col min="8190" max="8190" width="17.09765625" style="178" customWidth="1"/>
    <col min="8191" max="8191" width="16" style="178" customWidth="1"/>
    <col min="8192" max="8192" width="19.69921875" style="178" customWidth="1"/>
    <col min="8193" max="8193" width="10.296875" style="178" customWidth="1"/>
    <col min="8194" max="8195" width="9" style="178"/>
    <col min="8196" max="8196" width="16.3984375" style="178" bestFit="1" customWidth="1"/>
    <col min="8197" max="8444" width="9" style="178"/>
    <col min="8445" max="8445" width="45.3984375" style="178" customWidth="1"/>
    <col min="8446" max="8446" width="17.09765625" style="178" customWidth="1"/>
    <col min="8447" max="8447" width="16" style="178" customWidth="1"/>
    <col min="8448" max="8448" width="19.69921875" style="178" customWidth="1"/>
    <col min="8449" max="8449" width="10.296875" style="178" customWidth="1"/>
    <col min="8450" max="8451" width="9" style="178"/>
    <col min="8452" max="8452" width="16.3984375" style="178" bestFit="1" customWidth="1"/>
    <col min="8453" max="8700" width="9" style="178"/>
    <col min="8701" max="8701" width="45.3984375" style="178" customWidth="1"/>
    <col min="8702" max="8702" width="17.09765625" style="178" customWidth="1"/>
    <col min="8703" max="8703" width="16" style="178" customWidth="1"/>
    <col min="8704" max="8704" width="19.69921875" style="178" customWidth="1"/>
    <col min="8705" max="8705" width="10.296875" style="178" customWidth="1"/>
    <col min="8706" max="8707" width="9" style="178"/>
    <col min="8708" max="8708" width="16.3984375" style="178" bestFit="1" customWidth="1"/>
    <col min="8709" max="8956" width="9" style="178"/>
    <col min="8957" max="8957" width="45.3984375" style="178" customWidth="1"/>
    <col min="8958" max="8958" width="17.09765625" style="178" customWidth="1"/>
    <col min="8959" max="8959" width="16" style="178" customWidth="1"/>
    <col min="8960" max="8960" width="19.69921875" style="178" customWidth="1"/>
    <col min="8961" max="8961" width="10.296875" style="178" customWidth="1"/>
    <col min="8962" max="8963" width="9" style="178"/>
    <col min="8964" max="8964" width="16.3984375" style="178" bestFit="1" customWidth="1"/>
    <col min="8965" max="9212" width="9" style="178"/>
    <col min="9213" max="9213" width="45.3984375" style="178" customWidth="1"/>
    <col min="9214" max="9214" width="17.09765625" style="178" customWidth="1"/>
    <col min="9215" max="9215" width="16" style="178" customWidth="1"/>
    <col min="9216" max="9216" width="19.69921875" style="178" customWidth="1"/>
    <col min="9217" max="9217" width="10.296875" style="178" customWidth="1"/>
    <col min="9218" max="9219" width="9" style="178"/>
    <col min="9220" max="9220" width="16.3984375" style="178" bestFit="1" customWidth="1"/>
    <col min="9221" max="9468" width="9" style="178"/>
    <col min="9469" max="9469" width="45.3984375" style="178" customWidth="1"/>
    <col min="9470" max="9470" width="17.09765625" style="178" customWidth="1"/>
    <col min="9471" max="9471" width="16" style="178" customWidth="1"/>
    <col min="9472" max="9472" width="19.69921875" style="178" customWidth="1"/>
    <col min="9473" max="9473" width="10.296875" style="178" customWidth="1"/>
    <col min="9474" max="9475" width="9" style="178"/>
    <col min="9476" max="9476" width="16.3984375" style="178" bestFit="1" customWidth="1"/>
    <col min="9477" max="9724" width="9" style="178"/>
    <col min="9725" max="9725" width="45.3984375" style="178" customWidth="1"/>
    <col min="9726" max="9726" width="17.09765625" style="178" customWidth="1"/>
    <col min="9727" max="9727" width="16" style="178" customWidth="1"/>
    <col min="9728" max="9728" width="19.69921875" style="178" customWidth="1"/>
    <col min="9729" max="9729" width="10.296875" style="178" customWidth="1"/>
    <col min="9730" max="9731" width="9" style="178"/>
    <col min="9732" max="9732" width="16.3984375" style="178" bestFit="1" customWidth="1"/>
    <col min="9733" max="9980" width="9" style="178"/>
    <col min="9981" max="9981" width="45.3984375" style="178" customWidth="1"/>
    <col min="9982" max="9982" width="17.09765625" style="178" customWidth="1"/>
    <col min="9983" max="9983" width="16" style="178" customWidth="1"/>
    <col min="9984" max="9984" width="19.69921875" style="178" customWidth="1"/>
    <col min="9985" max="9985" width="10.296875" style="178" customWidth="1"/>
    <col min="9986" max="9987" width="9" style="178"/>
    <col min="9988" max="9988" width="16.3984375" style="178" bestFit="1" customWidth="1"/>
    <col min="9989" max="10236" width="9" style="178"/>
    <col min="10237" max="10237" width="45.3984375" style="178" customWidth="1"/>
    <col min="10238" max="10238" width="17.09765625" style="178" customWidth="1"/>
    <col min="10239" max="10239" width="16" style="178" customWidth="1"/>
    <col min="10240" max="10240" width="19.69921875" style="178" customWidth="1"/>
    <col min="10241" max="10241" width="10.296875" style="178" customWidth="1"/>
    <col min="10242" max="10243" width="9" style="178"/>
    <col min="10244" max="10244" width="16.3984375" style="178" bestFit="1" customWidth="1"/>
    <col min="10245" max="10492" width="9" style="178"/>
    <col min="10493" max="10493" width="45.3984375" style="178" customWidth="1"/>
    <col min="10494" max="10494" width="17.09765625" style="178" customWidth="1"/>
    <col min="10495" max="10495" width="16" style="178" customWidth="1"/>
    <col min="10496" max="10496" width="19.69921875" style="178" customWidth="1"/>
    <col min="10497" max="10497" width="10.296875" style="178" customWidth="1"/>
    <col min="10498" max="10499" width="9" style="178"/>
    <col min="10500" max="10500" width="16.3984375" style="178" bestFit="1" customWidth="1"/>
    <col min="10501" max="10748" width="9" style="178"/>
    <col min="10749" max="10749" width="45.3984375" style="178" customWidth="1"/>
    <col min="10750" max="10750" width="17.09765625" style="178" customWidth="1"/>
    <col min="10751" max="10751" width="16" style="178" customWidth="1"/>
    <col min="10752" max="10752" width="19.69921875" style="178" customWidth="1"/>
    <col min="10753" max="10753" width="10.296875" style="178" customWidth="1"/>
    <col min="10754" max="10755" width="9" style="178"/>
    <col min="10756" max="10756" width="16.3984375" style="178" bestFit="1" customWidth="1"/>
    <col min="10757" max="11004" width="9" style="178"/>
    <col min="11005" max="11005" width="45.3984375" style="178" customWidth="1"/>
    <col min="11006" max="11006" width="17.09765625" style="178" customWidth="1"/>
    <col min="11007" max="11007" width="16" style="178" customWidth="1"/>
    <col min="11008" max="11008" width="19.69921875" style="178" customWidth="1"/>
    <col min="11009" max="11009" width="10.296875" style="178" customWidth="1"/>
    <col min="11010" max="11011" width="9" style="178"/>
    <col min="11012" max="11012" width="16.3984375" style="178" bestFit="1" customWidth="1"/>
    <col min="11013" max="11260" width="9" style="178"/>
    <col min="11261" max="11261" width="45.3984375" style="178" customWidth="1"/>
    <col min="11262" max="11262" width="17.09765625" style="178" customWidth="1"/>
    <col min="11263" max="11263" width="16" style="178" customWidth="1"/>
    <col min="11264" max="11264" width="19.69921875" style="178" customWidth="1"/>
    <col min="11265" max="11265" width="10.296875" style="178" customWidth="1"/>
    <col min="11266" max="11267" width="9" style="178"/>
    <col min="11268" max="11268" width="16.3984375" style="178" bestFit="1" customWidth="1"/>
    <col min="11269" max="11516" width="9" style="178"/>
    <col min="11517" max="11517" width="45.3984375" style="178" customWidth="1"/>
    <col min="11518" max="11518" width="17.09765625" style="178" customWidth="1"/>
    <col min="11519" max="11519" width="16" style="178" customWidth="1"/>
    <col min="11520" max="11520" width="19.69921875" style="178" customWidth="1"/>
    <col min="11521" max="11521" width="10.296875" style="178" customWidth="1"/>
    <col min="11522" max="11523" width="9" style="178"/>
    <col min="11524" max="11524" width="16.3984375" style="178" bestFit="1" customWidth="1"/>
    <col min="11525" max="11772" width="9" style="178"/>
    <col min="11773" max="11773" width="45.3984375" style="178" customWidth="1"/>
    <col min="11774" max="11774" width="17.09765625" style="178" customWidth="1"/>
    <col min="11775" max="11775" width="16" style="178" customWidth="1"/>
    <col min="11776" max="11776" width="19.69921875" style="178" customWidth="1"/>
    <col min="11777" max="11777" width="10.296875" style="178" customWidth="1"/>
    <col min="11778" max="11779" width="9" style="178"/>
    <col min="11780" max="11780" width="16.3984375" style="178" bestFit="1" customWidth="1"/>
    <col min="11781" max="12028" width="9" style="178"/>
    <col min="12029" max="12029" width="45.3984375" style="178" customWidth="1"/>
    <col min="12030" max="12030" width="17.09765625" style="178" customWidth="1"/>
    <col min="12031" max="12031" width="16" style="178" customWidth="1"/>
    <col min="12032" max="12032" width="19.69921875" style="178" customWidth="1"/>
    <col min="12033" max="12033" width="10.296875" style="178" customWidth="1"/>
    <col min="12034" max="12035" width="9" style="178"/>
    <col min="12036" max="12036" width="16.3984375" style="178" bestFit="1" customWidth="1"/>
    <col min="12037" max="12284" width="9" style="178"/>
    <col min="12285" max="12285" width="45.3984375" style="178" customWidth="1"/>
    <col min="12286" max="12286" width="17.09765625" style="178" customWidth="1"/>
    <col min="12287" max="12287" width="16" style="178" customWidth="1"/>
    <col min="12288" max="12288" width="19.69921875" style="178" customWidth="1"/>
    <col min="12289" max="12289" width="10.296875" style="178" customWidth="1"/>
    <col min="12290" max="12291" width="9" style="178"/>
    <col min="12292" max="12292" width="16.3984375" style="178" bestFit="1" customWidth="1"/>
    <col min="12293" max="12540" width="9" style="178"/>
    <col min="12541" max="12541" width="45.3984375" style="178" customWidth="1"/>
    <col min="12542" max="12542" width="17.09765625" style="178" customWidth="1"/>
    <col min="12543" max="12543" width="16" style="178" customWidth="1"/>
    <col min="12544" max="12544" width="19.69921875" style="178" customWidth="1"/>
    <col min="12545" max="12545" width="10.296875" style="178" customWidth="1"/>
    <col min="12546" max="12547" width="9" style="178"/>
    <col min="12548" max="12548" width="16.3984375" style="178" bestFit="1" customWidth="1"/>
    <col min="12549" max="12796" width="9" style="178"/>
    <col min="12797" max="12797" width="45.3984375" style="178" customWidth="1"/>
    <col min="12798" max="12798" width="17.09765625" style="178" customWidth="1"/>
    <col min="12799" max="12799" width="16" style="178" customWidth="1"/>
    <col min="12800" max="12800" width="19.69921875" style="178" customWidth="1"/>
    <col min="12801" max="12801" width="10.296875" style="178" customWidth="1"/>
    <col min="12802" max="12803" width="9" style="178"/>
    <col min="12804" max="12804" width="16.3984375" style="178" bestFit="1" customWidth="1"/>
    <col min="12805" max="13052" width="9" style="178"/>
    <col min="13053" max="13053" width="45.3984375" style="178" customWidth="1"/>
    <col min="13054" max="13054" width="17.09765625" style="178" customWidth="1"/>
    <col min="13055" max="13055" width="16" style="178" customWidth="1"/>
    <col min="13056" max="13056" width="19.69921875" style="178" customWidth="1"/>
    <col min="13057" max="13057" width="10.296875" style="178" customWidth="1"/>
    <col min="13058" max="13059" width="9" style="178"/>
    <col min="13060" max="13060" width="16.3984375" style="178" bestFit="1" customWidth="1"/>
    <col min="13061" max="13308" width="9" style="178"/>
    <col min="13309" max="13309" width="45.3984375" style="178" customWidth="1"/>
    <col min="13310" max="13310" width="17.09765625" style="178" customWidth="1"/>
    <col min="13311" max="13311" width="16" style="178" customWidth="1"/>
    <col min="13312" max="13312" width="19.69921875" style="178" customWidth="1"/>
    <col min="13313" max="13313" width="10.296875" style="178" customWidth="1"/>
    <col min="13314" max="13315" width="9" style="178"/>
    <col min="13316" max="13316" width="16.3984375" style="178" bestFit="1" customWidth="1"/>
    <col min="13317" max="13564" width="9" style="178"/>
    <col min="13565" max="13565" width="45.3984375" style="178" customWidth="1"/>
    <col min="13566" max="13566" width="17.09765625" style="178" customWidth="1"/>
    <col min="13567" max="13567" width="16" style="178" customWidth="1"/>
    <col min="13568" max="13568" width="19.69921875" style="178" customWidth="1"/>
    <col min="13569" max="13569" width="10.296875" style="178" customWidth="1"/>
    <col min="13570" max="13571" width="9" style="178"/>
    <col min="13572" max="13572" width="16.3984375" style="178" bestFit="1" customWidth="1"/>
    <col min="13573" max="13820" width="9" style="178"/>
    <col min="13821" max="13821" width="45.3984375" style="178" customWidth="1"/>
    <col min="13822" max="13822" width="17.09765625" style="178" customWidth="1"/>
    <col min="13823" max="13823" width="16" style="178" customWidth="1"/>
    <col min="13824" max="13824" width="19.69921875" style="178" customWidth="1"/>
    <col min="13825" max="13825" width="10.296875" style="178" customWidth="1"/>
    <col min="13826" max="13827" width="9" style="178"/>
    <col min="13828" max="13828" width="16.3984375" style="178" bestFit="1" customWidth="1"/>
    <col min="13829" max="14076" width="9" style="178"/>
    <col min="14077" max="14077" width="45.3984375" style="178" customWidth="1"/>
    <col min="14078" max="14078" width="17.09765625" style="178" customWidth="1"/>
    <col min="14079" max="14079" width="16" style="178" customWidth="1"/>
    <col min="14080" max="14080" width="19.69921875" style="178" customWidth="1"/>
    <col min="14081" max="14081" width="10.296875" style="178" customWidth="1"/>
    <col min="14082" max="14083" width="9" style="178"/>
    <col min="14084" max="14084" width="16.3984375" style="178" bestFit="1" customWidth="1"/>
    <col min="14085" max="14332" width="9" style="178"/>
    <col min="14333" max="14333" width="45.3984375" style="178" customWidth="1"/>
    <col min="14334" max="14334" width="17.09765625" style="178" customWidth="1"/>
    <col min="14335" max="14335" width="16" style="178" customWidth="1"/>
    <col min="14336" max="14336" width="19.69921875" style="178" customWidth="1"/>
    <col min="14337" max="14337" width="10.296875" style="178" customWidth="1"/>
    <col min="14338" max="14339" width="9" style="178"/>
    <col min="14340" max="14340" width="16.3984375" style="178" bestFit="1" customWidth="1"/>
    <col min="14341" max="14588" width="9" style="178"/>
    <col min="14589" max="14589" width="45.3984375" style="178" customWidth="1"/>
    <col min="14590" max="14590" width="17.09765625" style="178" customWidth="1"/>
    <col min="14591" max="14591" width="16" style="178" customWidth="1"/>
    <col min="14592" max="14592" width="19.69921875" style="178" customWidth="1"/>
    <col min="14593" max="14593" width="10.296875" style="178" customWidth="1"/>
    <col min="14594" max="14595" width="9" style="178"/>
    <col min="14596" max="14596" width="16.3984375" style="178" bestFit="1" customWidth="1"/>
    <col min="14597" max="14844" width="9" style="178"/>
    <col min="14845" max="14845" width="45.3984375" style="178" customWidth="1"/>
    <col min="14846" max="14846" width="17.09765625" style="178" customWidth="1"/>
    <col min="14847" max="14847" width="16" style="178" customWidth="1"/>
    <col min="14848" max="14848" width="19.69921875" style="178" customWidth="1"/>
    <col min="14849" max="14849" width="10.296875" style="178" customWidth="1"/>
    <col min="14850" max="14851" width="9" style="178"/>
    <col min="14852" max="14852" width="16.3984375" style="178" bestFit="1" customWidth="1"/>
    <col min="14853" max="15100" width="9" style="178"/>
    <col min="15101" max="15101" width="45.3984375" style="178" customWidth="1"/>
    <col min="15102" max="15102" width="17.09765625" style="178" customWidth="1"/>
    <col min="15103" max="15103" width="16" style="178" customWidth="1"/>
    <col min="15104" max="15104" width="19.69921875" style="178" customWidth="1"/>
    <col min="15105" max="15105" width="10.296875" style="178" customWidth="1"/>
    <col min="15106" max="15107" width="9" style="178"/>
    <col min="15108" max="15108" width="16.3984375" style="178" bestFit="1" customWidth="1"/>
    <col min="15109" max="15356" width="9" style="178"/>
    <col min="15357" max="15357" width="45.3984375" style="178" customWidth="1"/>
    <col min="15358" max="15358" width="17.09765625" style="178" customWidth="1"/>
    <col min="15359" max="15359" width="16" style="178" customWidth="1"/>
    <col min="15360" max="15360" width="19.69921875" style="178" customWidth="1"/>
    <col min="15361" max="15361" width="10.296875" style="178" customWidth="1"/>
    <col min="15362" max="15363" width="9" style="178"/>
    <col min="15364" max="15364" width="16.3984375" style="178" bestFit="1" customWidth="1"/>
    <col min="15365" max="15612" width="9" style="178"/>
    <col min="15613" max="15613" width="45.3984375" style="178" customWidth="1"/>
    <col min="15614" max="15614" width="17.09765625" style="178" customWidth="1"/>
    <col min="15615" max="15615" width="16" style="178" customWidth="1"/>
    <col min="15616" max="15616" width="19.69921875" style="178" customWidth="1"/>
    <col min="15617" max="15617" width="10.296875" style="178" customWidth="1"/>
    <col min="15618" max="15619" width="9" style="178"/>
    <col min="15620" max="15620" width="16.3984375" style="178" bestFit="1" customWidth="1"/>
    <col min="15621" max="15868" width="9" style="178"/>
    <col min="15869" max="15869" width="45.3984375" style="178" customWidth="1"/>
    <col min="15870" max="15870" width="17.09765625" style="178" customWidth="1"/>
    <col min="15871" max="15871" width="16" style="178" customWidth="1"/>
    <col min="15872" max="15872" width="19.69921875" style="178" customWidth="1"/>
    <col min="15873" max="15873" width="10.296875" style="178" customWidth="1"/>
    <col min="15874" max="15875" width="9" style="178"/>
    <col min="15876" max="15876" width="16.3984375" style="178" bestFit="1" customWidth="1"/>
    <col min="15877" max="16124" width="9" style="178"/>
    <col min="16125" max="16125" width="45.3984375" style="178" customWidth="1"/>
    <col min="16126" max="16126" width="17.09765625" style="178" customWidth="1"/>
    <col min="16127" max="16127" width="16" style="178" customWidth="1"/>
    <col min="16128" max="16128" width="19.69921875" style="178" customWidth="1"/>
    <col min="16129" max="16129" width="10.296875" style="178" customWidth="1"/>
    <col min="16130" max="16131" width="9" style="178"/>
    <col min="16132" max="16132" width="16.3984375" style="178" bestFit="1" customWidth="1"/>
    <col min="16133" max="16384" width="9" style="178"/>
  </cols>
  <sheetData>
    <row r="1" spans="1:6" x14ac:dyDescent="0.25">
      <c r="A1" s="274" t="str">
        <f>'[1]PL 14- MB49-31'!A1:B1</f>
        <v>HỘI ĐỒNG NHÂN DÂN</v>
      </c>
      <c r="B1" s="274"/>
      <c r="E1" s="177" t="s">
        <v>456</v>
      </c>
    </row>
    <row r="2" spans="1:6" ht="15.75" customHeight="1" x14ac:dyDescent="0.25">
      <c r="A2" s="275" t="str">
        <f>'[1]PL 14- MB49-31'!A2:B2</f>
        <v>PHƯỜNG ĐỒNG HỚI</v>
      </c>
      <c r="B2" s="275"/>
      <c r="E2" s="179" t="s">
        <v>457</v>
      </c>
    </row>
    <row r="3" spans="1:6" ht="15.75" customHeight="1" x14ac:dyDescent="0.25">
      <c r="E3" s="179"/>
    </row>
    <row r="4" spans="1:6" ht="15.75" customHeight="1" x14ac:dyDescent="0.25">
      <c r="E4" s="179"/>
    </row>
    <row r="5" spans="1:6" ht="15.75" customHeight="1" x14ac:dyDescent="0.25">
      <c r="A5" s="276" t="s">
        <v>458</v>
      </c>
      <c r="B5" s="276"/>
      <c r="C5" s="276"/>
      <c r="D5" s="276"/>
      <c r="E5" s="276"/>
      <c r="F5" s="276"/>
    </row>
    <row r="6" spans="1:6" hidden="1" x14ac:dyDescent="0.25">
      <c r="A6" s="277" t="str">
        <f>'[1]PL 02 - MB 50-31'!A7:H7</f>
        <v>(Phụ lục kèm theo Nghị quyết số                  /NQ-HĐND ngày             /3/2026 của HĐND phường Đồng Hới)</v>
      </c>
      <c r="B6" s="277"/>
      <c r="C6" s="277"/>
      <c r="D6" s="277"/>
      <c r="E6" s="277"/>
      <c r="F6" s="277"/>
    </row>
    <row r="7" spans="1:6" x14ac:dyDescent="0.25">
      <c r="A7" s="277" t="s">
        <v>494</v>
      </c>
      <c r="B7" s="277"/>
      <c r="C7" s="277"/>
      <c r="D7" s="277"/>
      <c r="E7" s="277"/>
      <c r="F7" s="277"/>
    </row>
    <row r="8" spans="1:6" x14ac:dyDescent="0.25">
      <c r="E8" s="180" t="s">
        <v>253</v>
      </c>
    </row>
    <row r="9" spans="1:6" ht="21.75" customHeight="1" x14ac:dyDescent="0.25">
      <c r="A9" s="278" t="s">
        <v>5</v>
      </c>
      <c r="B9" s="278" t="s">
        <v>220</v>
      </c>
      <c r="C9" s="278" t="s">
        <v>221</v>
      </c>
      <c r="D9" s="278" t="s">
        <v>147</v>
      </c>
      <c r="E9" s="278" t="s">
        <v>254</v>
      </c>
      <c r="F9" s="278"/>
    </row>
    <row r="10" spans="1:6" ht="28.5" customHeight="1" x14ac:dyDescent="0.25">
      <c r="A10" s="278"/>
      <c r="B10" s="278"/>
      <c r="C10" s="278"/>
      <c r="D10" s="278"/>
      <c r="E10" s="181" t="s">
        <v>255</v>
      </c>
      <c r="F10" s="181" t="s">
        <v>256</v>
      </c>
    </row>
    <row r="11" spans="1:6" ht="20.25" customHeight="1" x14ac:dyDescent="0.25">
      <c r="A11" s="181" t="s">
        <v>16</v>
      </c>
      <c r="B11" s="181" t="s">
        <v>17</v>
      </c>
      <c r="C11" s="181">
        <v>1</v>
      </c>
      <c r="D11" s="181">
        <v>2</v>
      </c>
      <c r="E11" s="181" t="s">
        <v>257</v>
      </c>
      <c r="F11" s="181" t="s">
        <v>258</v>
      </c>
    </row>
    <row r="12" spans="1:6" ht="20.25" customHeight="1" x14ac:dyDescent="0.25">
      <c r="A12" s="181" t="s">
        <v>16</v>
      </c>
      <c r="B12" s="182" t="s">
        <v>459</v>
      </c>
      <c r="C12" s="183">
        <f>C13+C16+C19+C20+C22</f>
        <v>707164880000</v>
      </c>
      <c r="D12" s="183">
        <f>D13+D16+D19+D20+D21+D22+D23</f>
        <v>1079384941768</v>
      </c>
      <c r="E12" s="183">
        <f>E13+E16+E19+E20+E21+E22+E23</f>
        <v>510961061768</v>
      </c>
      <c r="F12" s="184">
        <f t="shared" ref="F12:F18" si="0">D12/C12</f>
        <v>1.526355412005189</v>
      </c>
    </row>
    <row r="13" spans="1:6" ht="28.5" customHeight="1" x14ac:dyDescent="0.25">
      <c r="A13" s="181" t="s">
        <v>23</v>
      </c>
      <c r="B13" s="182" t="s">
        <v>460</v>
      </c>
      <c r="C13" s="183">
        <f>SUM(C14:C15)</f>
        <v>148524880000</v>
      </c>
      <c r="D13" s="183">
        <f>'[1]PL 15-MB 60-342'!D10+'[1]PL 15-MB 60-342'!D11</f>
        <v>325056754819</v>
      </c>
      <c r="E13" s="183">
        <f t="shared" ref="E13:E23" si="1">D13-C13</f>
        <v>176531874819</v>
      </c>
      <c r="F13" s="184">
        <f t="shared" si="0"/>
        <v>2.1885676986845573</v>
      </c>
    </row>
    <row r="14" spans="1:6" ht="20.25" customHeight="1" x14ac:dyDescent="0.25">
      <c r="A14" s="186">
        <v>1</v>
      </c>
      <c r="B14" s="187" t="s">
        <v>461</v>
      </c>
      <c r="C14" s="188">
        <v>7225000000</v>
      </c>
      <c r="D14" s="188"/>
      <c r="E14" s="188"/>
      <c r="F14" s="189"/>
    </row>
    <row r="15" spans="1:6" ht="27" customHeight="1" x14ac:dyDescent="0.25">
      <c r="A15" s="186">
        <v>2</v>
      </c>
      <c r="B15" s="187" t="s">
        <v>462</v>
      </c>
      <c r="C15" s="188">
        <v>141299880000</v>
      </c>
      <c r="D15" s="188"/>
      <c r="E15" s="188"/>
      <c r="F15" s="189"/>
    </row>
    <row r="16" spans="1:6" ht="20.25" customHeight="1" x14ac:dyDescent="0.25">
      <c r="A16" s="181" t="s">
        <v>78</v>
      </c>
      <c r="B16" s="182" t="s">
        <v>463</v>
      </c>
      <c r="C16" s="183">
        <f>SUM(C17:C18)</f>
        <v>419899000000</v>
      </c>
      <c r="D16" s="183">
        <f>SUM(D17:D18)</f>
        <v>657172149445</v>
      </c>
      <c r="E16" s="183">
        <f t="shared" si="1"/>
        <v>237273149445</v>
      </c>
      <c r="F16" s="184">
        <f t="shared" si="0"/>
        <v>1.5650719564585769</v>
      </c>
    </row>
    <row r="17" spans="1:6" ht="20.25" customHeight="1" x14ac:dyDescent="0.25">
      <c r="A17" s="186">
        <v>1</v>
      </c>
      <c r="B17" s="187" t="s">
        <v>464</v>
      </c>
      <c r="C17" s="188">
        <v>277820000000</v>
      </c>
      <c r="D17" s="188">
        <f>'[1]PL 15-MB 60-342'!D18</f>
        <v>275158108000</v>
      </c>
      <c r="E17" s="188">
        <f t="shared" si="1"/>
        <v>-2661892000</v>
      </c>
      <c r="F17" s="189">
        <f t="shared" si="0"/>
        <v>0.99041864516593481</v>
      </c>
    </row>
    <row r="18" spans="1:6" ht="20.25" customHeight="1" x14ac:dyDescent="0.25">
      <c r="A18" s="186">
        <v>2</v>
      </c>
      <c r="B18" s="187" t="s">
        <v>465</v>
      </c>
      <c r="C18" s="188">
        <v>142079000000</v>
      </c>
      <c r="D18" s="188">
        <f>'[1]PL 15-MB 60-342'!D19</f>
        <v>382014041445</v>
      </c>
      <c r="E18" s="188">
        <f t="shared" si="1"/>
        <v>239935041445</v>
      </c>
      <c r="F18" s="189">
        <f t="shared" si="0"/>
        <v>2.6887438780185673</v>
      </c>
    </row>
    <row r="19" spans="1:6" ht="20.25" customHeight="1" x14ac:dyDescent="0.25">
      <c r="A19" s="181" t="s">
        <v>96</v>
      </c>
      <c r="B19" s="182" t="s">
        <v>466</v>
      </c>
      <c r="C19" s="183">
        <v>35514000000</v>
      </c>
      <c r="D19" s="183"/>
      <c r="E19" s="183"/>
      <c r="F19" s="184"/>
    </row>
    <row r="20" spans="1:6" ht="24.75" customHeight="1" x14ac:dyDescent="0.25">
      <c r="A20" s="181" t="s">
        <v>106</v>
      </c>
      <c r="B20" s="182" t="s">
        <v>467</v>
      </c>
      <c r="C20" s="188"/>
      <c r="D20" s="183">
        <f>'[1]PL 14- MB49-31'!D16</f>
        <v>1607378064</v>
      </c>
      <c r="E20" s="183">
        <f t="shared" si="1"/>
        <v>1607378064</v>
      </c>
      <c r="F20" s="184"/>
    </row>
    <row r="21" spans="1:6" ht="24.75" customHeight="1" x14ac:dyDescent="0.25">
      <c r="A21" s="181" t="s">
        <v>108</v>
      </c>
      <c r="B21" s="182" t="s">
        <v>468</v>
      </c>
      <c r="C21" s="188"/>
      <c r="D21" s="183">
        <f>'[1]PL 14- MB49-31'!D17</f>
        <v>95541778440</v>
      </c>
      <c r="E21" s="183">
        <f t="shared" si="1"/>
        <v>95541778440</v>
      </c>
      <c r="F21" s="184"/>
    </row>
    <row r="22" spans="1:6" ht="35.25" customHeight="1" x14ac:dyDescent="0.25">
      <c r="A22" s="181" t="s">
        <v>112</v>
      </c>
      <c r="B22" s="182" t="s">
        <v>469</v>
      </c>
      <c r="C22" s="183">
        <v>103227000000</v>
      </c>
      <c r="D22" s="183"/>
      <c r="E22" s="183"/>
      <c r="F22" s="184"/>
    </row>
    <row r="23" spans="1:6" ht="25.5" customHeight="1" x14ac:dyDescent="0.25">
      <c r="A23" s="181" t="s">
        <v>121</v>
      </c>
      <c r="B23" s="182" t="s">
        <v>470</v>
      </c>
      <c r="C23" s="183"/>
      <c r="D23" s="183">
        <v>6881000</v>
      </c>
      <c r="E23" s="183">
        <f t="shared" si="1"/>
        <v>6881000</v>
      </c>
      <c r="F23" s="184"/>
    </row>
    <row r="24" spans="1:6" ht="20.25" customHeight="1" x14ac:dyDescent="0.25">
      <c r="A24" s="181" t="s">
        <v>17</v>
      </c>
      <c r="B24" s="182" t="s">
        <v>259</v>
      </c>
      <c r="C24" s="183">
        <f>C25+C32+C35+C36</f>
        <v>707164880000</v>
      </c>
      <c r="D24" s="183">
        <f>D25+D35+D36</f>
        <v>1078771120111</v>
      </c>
      <c r="E24" s="183">
        <f>E25+E32+E35+E36</f>
        <v>373025044111</v>
      </c>
      <c r="F24" s="184">
        <f t="shared" ref="F24:F30" si="2">D24/C24</f>
        <v>1.5254874084117414</v>
      </c>
    </row>
    <row r="25" spans="1:6" ht="20.25" customHeight="1" x14ac:dyDescent="0.25">
      <c r="A25" s="181" t="s">
        <v>23</v>
      </c>
      <c r="B25" s="182" t="s">
        <v>471</v>
      </c>
      <c r="C25" s="183">
        <f>SUM(C26:C31)</f>
        <v>704544680000</v>
      </c>
      <c r="D25" s="183">
        <f>SUM(D26:D29)</f>
        <v>858464232536</v>
      </c>
      <c r="E25" s="183">
        <f t="shared" ref="E25:E44" si="3">D25-C25</f>
        <v>153919552536</v>
      </c>
      <c r="F25" s="184">
        <f t="shared" si="2"/>
        <v>1.2184667018364257</v>
      </c>
    </row>
    <row r="26" spans="1:6" ht="20.25" customHeight="1" x14ac:dyDescent="0.25">
      <c r="A26" s="186">
        <v>1</v>
      </c>
      <c r="B26" s="187" t="s">
        <v>225</v>
      </c>
      <c r="C26" s="188">
        <v>112384000000</v>
      </c>
      <c r="D26" s="188">
        <v>117353596876</v>
      </c>
      <c r="E26" s="188">
        <f t="shared" si="3"/>
        <v>4969596876</v>
      </c>
      <c r="F26" s="189">
        <f t="shared" si="2"/>
        <v>1.0442197899701025</v>
      </c>
    </row>
    <row r="27" spans="1:6" ht="20.25" customHeight="1" x14ac:dyDescent="0.25">
      <c r="A27" s="186">
        <v>2</v>
      </c>
      <c r="B27" s="187" t="s">
        <v>235</v>
      </c>
      <c r="C27" s="188">
        <v>578790680000</v>
      </c>
      <c r="D27" s="188">
        <v>741110635660</v>
      </c>
      <c r="E27" s="188">
        <f t="shared" si="3"/>
        <v>162319955660</v>
      </c>
      <c r="F27" s="189">
        <f t="shared" si="2"/>
        <v>1.2804467336274317</v>
      </c>
    </row>
    <row r="28" spans="1:6" ht="28.5" customHeight="1" x14ac:dyDescent="0.25">
      <c r="A28" s="186">
        <v>3</v>
      </c>
      <c r="B28" s="187" t="s">
        <v>238</v>
      </c>
      <c r="C28" s="188"/>
      <c r="D28" s="188"/>
      <c r="E28" s="188">
        <f t="shared" si="3"/>
        <v>0</v>
      </c>
      <c r="F28" s="189"/>
    </row>
    <row r="29" spans="1:6" ht="20.25" customHeight="1" x14ac:dyDescent="0.25">
      <c r="A29" s="186">
        <v>4</v>
      </c>
      <c r="B29" s="187" t="s">
        <v>239</v>
      </c>
      <c r="C29" s="188"/>
      <c r="D29" s="188"/>
      <c r="E29" s="188">
        <f t="shared" si="3"/>
        <v>0</v>
      </c>
      <c r="F29" s="189"/>
    </row>
    <row r="30" spans="1:6" ht="20.25" customHeight="1" x14ac:dyDescent="0.25">
      <c r="A30" s="186">
        <v>5</v>
      </c>
      <c r="B30" s="187" t="s">
        <v>240</v>
      </c>
      <c r="C30" s="188">
        <v>13370000000</v>
      </c>
      <c r="D30" s="188">
        <f>'[1]PL 04 -MB 52-31'!D47</f>
        <v>13085770000</v>
      </c>
      <c r="E30" s="188">
        <f t="shared" si="3"/>
        <v>-284230000</v>
      </c>
      <c r="F30" s="189">
        <f t="shared" si="2"/>
        <v>0.97874121166791328</v>
      </c>
    </row>
    <row r="31" spans="1:6" ht="20.25" customHeight="1" x14ac:dyDescent="0.25">
      <c r="A31" s="186">
        <v>6</v>
      </c>
      <c r="B31" s="187" t="s">
        <v>241</v>
      </c>
      <c r="C31" s="188"/>
      <c r="D31" s="188"/>
      <c r="E31" s="188">
        <f t="shared" si="3"/>
        <v>0</v>
      </c>
      <c r="F31" s="189"/>
    </row>
    <row r="32" spans="1:6" ht="25.5" customHeight="1" x14ac:dyDescent="0.25">
      <c r="A32" s="181" t="s">
        <v>78</v>
      </c>
      <c r="B32" s="182" t="s">
        <v>472</v>
      </c>
      <c r="C32" s="183">
        <f>SUM(C33:C35)</f>
        <v>2620200000</v>
      </c>
      <c r="D32" s="183">
        <f>'[1]PL 03-MD51-31'!D30</f>
        <v>1418804000</v>
      </c>
      <c r="E32" s="183">
        <f t="shared" si="3"/>
        <v>-1201396000</v>
      </c>
      <c r="F32" s="184"/>
    </row>
    <row r="33" spans="1:6" ht="25.5" customHeight="1" x14ac:dyDescent="0.25">
      <c r="A33" s="186">
        <v>1</v>
      </c>
      <c r="B33" s="187" t="s">
        <v>244</v>
      </c>
      <c r="C33" s="188">
        <v>2620200000</v>
      </c>
      <c r="D33" s="188"/>
      <c r="E33" s="188"/>
      <c r="F33" s="189"/>
    </row>
    <row r="34" spans="1:6" ht="25.5" customHeight="1" x14ac:dyDescent="0.25">
      <c r="A34" s="186">
        <v>2</v>
      </c>
      <c r="B34" s="187" t="s">
        <v>300</v>
      </c>
      <c r="C34" s="188"/>
      <c r="D34" s="188"/>
      <c r="E34" s="188">
        <f t="shared" si="3"/>
        <v>0</v>
      </c>
      <c r="F34" s="189"/>
    </row>
    <row r="35" spans="1:6" ht="20.25" customHeight="1" x14ac:dyDescent="0.25">
      <c r="A35" s="181" t="s">
        <v>96</v>
      </c>
      <c r="B35" s="182" t="s">
        <v>415</v>
      </c>
      <c r="C35" s="183"/>
      <c r="D35" s="183">
        <f>'[1]PL 15-MB 60-342'!F15</f>
        <v>220300856575</v>
      </c>
      <c r="E35" s="183">
        <f t="shared" si="3"/>
        <v>220300856575</v>
      </c>
      <c r="F35" s="184"/>
    </row>
    <row r="36" spans="1:6" ht="20.25" customHeight="1" x14ac:dyDescent="0.25">
      <c r="A36" s="181" t="s">
        <v>106</v>
      </c>
      <c r="B36" s="182" t="s">
        <v>242</v>
      </c>
      <c r="C36" s="183"/>
      <c r="D36" s="183">
        <f>'[1]PL 15-MB 60-342'!F16</f>
        <v>6031000</v>
      </c>
      <c r="E36" s="183">
        <f>D36-C36</f>
        <v>6031000</v>
      </c>
      <c r="F36" s="184"/>
    </row>
    <row r="37" spans="1:6" ht="24.75" customHeight="1" x14ac:dyDescent="0.25">
      <c r="A37" s="181" t="s">
        <v>129</v>
      </c>
      <c r="B37" s="182" t="s">
        <v>473</v>
      </c>
      <c r="C37" s="183">
        <f>C12-C24</f>
        <v>0</v>
      </c>
      <c r="D37" s="183">
        <f>D12-D24</f>
        <v>613821657</v>
      </c>
      <c r="E37" s="183">
        <f t="shared" si="3"/>
        <v>613821657</v>
      </c>
      <c r="F37" s="184"/>
    </row>
    <row r="38" spans="1:6" ht="20.25" customHeight="1" x14ac:dyDescent="0.25">
      <c r="A38" s="181" t="s">
        <v>139</v>
      </c>
      <c r="B38" s="182" t="s">
        <v>474</v>
      </c>
      <c r="C38" s="183">
        <f>SUM(C39:C40)</f>
        <v>0</v>
      </c>
      <c r="D38" s="183">
        <f>SUM(D39:D40)</f>
        <v>0</v>
      </c>
      <c r="E38" s="183">
        <f t="shared" si="3"/>
        <v>0</v>
      </c>
      <c r="F38" s="184"/>
    </row>
    <row r="39" spans="1:6" ht="20.25" customHeight="1" x14ac:dyDescent="0.25">
      <c r="A39" s="181" t="s">
        <v>23</v>
      </c>
      <c r="B39" s="182" t="s">
        <v>475</v>
      </c>
      <c r="C39" s="188"/>
      <c r="D39" s="188"/>
      <c r="E39" s="183">
        <f t="shared" si="3"/>
        <v>0</v>
      </c>
      <c r="F39" s="184"/>
    </row>
    <row r="40" spans="1:6" ht="27" customHeight="1" x14ac:dyDescent="0.25">
      <c r="A40" s="181" t="s">
        <v>78</v>
      </c>
      <c r="B40" s="182" t="s">
        <v>476</v>
      </c>
      <c r="C40" s="188"/>
      <c r="D40" s="188"/>
      <c r="E40" s="183">
        <f t="shared" si="3"/>
        <v>0</v>
      </c>
      <c r="F40" s="184"/>
    </row>
    <row r="41" spans="1:6" ht="20.25" customHeight="1" x14ac:dyDescent="0.25">
      <c r="A41" s="181" t="s">
        <v>141</v>
      </c>
      <c r="B41" s="182" t="s">
        <v>477</v>
      </c>
      <c r="C41" s="183">
        <f>SUM(C42:C43)</f>
        <v>0</v>
      </c>
      <c r="D41" s="183">
        <f>SUM(D42:D43)</f>
        <v>0</v>
      </c>
      <c r="E41" s="183">
        <f t="shared" si="3"/>
        <v>0</v>
      </c>
      <c r="F41" s="184"/>
    </row>
    <row r="42" spans="1:6" ht="20.25" customHeight="1" x14ac:dyDescent="0.25">
      <c r="A42" s="181" t="s">
        <v>23</v>
      </c>
      <c r="B42" s="182" t="s">
        <v>478</v>
      </c>
      <c r="C42" s="188"/>
      <c r="D42" s="188"/>
      <c r="E42" s="183">
        <f t="shared" si="3"/>
        <v>0</v>
      </c>
      <c r="F42" s="184"/>
    </row>
    <row r="43" spans="1:6" ht="20.25" customHeight="1" x14ac:dyDescent="0.25">
      <c r="A43" s="181" t="s">
        <v>78</v>
      </c>
      <c r="B43" s="182" t="s">
        <v>479</v>
      </c>
      <c r="C43" s="188"/>
      <c r="D43" s="188"/>
      <c r="E43" s="183">
        <f t="shared" si="3"/>
        <v>0</v>
      </c>
      <c r="F43" s="184"/>
    </row>
    <row r="44" spans="1:6" ht="31.5" customHeight="1" x14ac:dyDescent="0.25">
      <c r="A44" s="181" t="s">
        <v>480</v>
      </c>
      <c r="B44" s="182" t="s">
        <v>481</v>
      </c>
      <c r="C44" s="188"/>
      <c r="D44" s="188"/>
      <c r="E44" s="183">
        <f t="shared" si="3"/>
        <v>0</v>
      </c>
      <c r="F44" s="184"/>
    </row>
    <row r="45" spans="1:6" ht="39" customHeight="1" x14ac:dyDescent="0.25">
      <c r="A45" s="214" t="s">
        <v>482</v>
      </c>
      <c r="B45" s="214"/>
      <c r="C45" s="214"/>
      <c r="D45" s="214"/>
      <c r="E45" s="214"/>
      <c r="F45" s="214"/>
    </row>
    <row r="46" spans="1:6" ht="39" customHeight="1" x14ac:dyDescent="0.25">
      <c r="A46" s="214" t="s">
        <v>249</v>
      </c>
      <c r="B46" s="214"/>
      <c r="C46" s="214"/>
      <c r="D46" s="214"/>
      <c r="E46" s="214"/>
      <c r="F46" s="214"/>
    </row>
  </sheetData>
  <mergeCells count="12">
    <mergeCell ref="A45:F45"/>
    <mergeCell ref="A46:F46"/>
    <mergeCell ref="A1:B1"/>
    <mergeCell ref="A2:B2"/>
    <mergeCell ref="A5:F5"/>
    <mergeCell ref="A6:F6"/>
    <mergeCell ref="A9:A10"/>
    <mergeCell ref="B9:B10"/>
    <mergeCell ref="C9:C10"/>
    <mergeCell ref="D9:D10"/>
    <mergeCell ref="E9:F9"/>
    <mergeCell ref="A7:F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9"/>
  <sheetViews>
    <sheetView topLeftCell="A19" workbookViewId="0">
      <selection activeCell="A7" sqref="A7:E7"/>
    </sheetView>
  </sheetViews>
  <sheetFormatPr defaultColWidth="9" defaultRowHeight="13.8" x14ac:dyDescent="0.25"/>
  <cols>
    <col min="1" max="1" width="7.296875" style="37" customWidth="1"/>
    <col min="2" max="2" width="42" style="37" customWidth="1"/>
    <col min="3" max="4" width="16.69921875" style="37" customWidth="1"/>
    <col min="5" max="5" width="11.09765625" style="37" customWidth="1"/>
    <col min="6" max="6" width="9" style="37"/>
    <col min="7" max="7" width="24.09765625" style="37" customWidth="1"/>
    <col min="8" max="8" width="14.8984375" style="37" bestFit="1" customWidth="1"/>
    <col min="9" max="256" width="9" style="37"/>
    <col min="257" max="257" width="7.296875" style="37" customWidth="1"/>
    <col min="258" max="258" width="42" style="37" customWidth="1"/>
    <col min="259" max="260" width="16.69921875" style="37" customWidth="1"/>
    <col min="261" max="261" width="11.09765625" style="37" customWidth="1"/>
    <col min="262" max="262" width="9" style="37"/>
    <col min="263" max="263" width="24.09765625" style="37" customWidth="1"/>
    <col min="264" max="264" width="14.8984375" style="37" bestFit="1" customWidth="1"/>
    <col min="265" max="512" width="9" style="37"/>
    <col min="513" max="513" width="7.296875" style="37" customWidth="1"/>
    <col min="514" max="514" width="42" style="37" customWidth="1"/>
    <col min="515" max="516" width="16.69921875" style="37" customWidth="1"/>
    <col min="517" max="517" width="11.09765625" style="37" customWidth="1"/>
    <col min="518" max="518" width="9" style="37"/>
    <col min="519" max="519" width="24.09765625" style="37" customWidth="1"/>
    <col min="520" max="520" width="14.8984375" style="37" bestFit="1" customWidth="1"/>
    <col min="521" max="768" width="9" style="37"/>
    <col min="769" max="769" width="7.296875" style="37" customWidth="1"/>
    <col min="770" max="770" width="42" style="37" customWidth="1"/>
    <col min="771" max="772" width="16.69921875" style="37" customWidth="1"/>
    <col min="773" max="773" width="11.09765625" style="37" customWidth="1"/>
    <col min="774" max="774" width="9" style="37"/>
    <col min="775" max="775" width="24.09765625" style="37" customWidth="1"/>
    <col min="776" max="776" width="14.8984375" style="37" bestFit="1" customWidth="1"/>
    <col min="777" max="1024" width="9" style="37"/>
    <col min="1025" max="1025" width="7.296875" style="37" customWidth="1"/>
    <col min="1026" max="1026" width="42" style="37" customWidth="1"/>
    <col min="1027" max="1028" width="16.69921875" style="37" customWidth="1"/>
    <col min="1029" max="1029" width="11.09765625" style="37" customWidth="1"/>
    <col min="1030" max="1030" width="9" style="37"/>
    <col min="1031" max="1031" width="24.09765625" style="37" customWidth="1"/>
    <col min="1032" max="1032" width="14.8984375" style="37" bestFit="1" customWidth="1"/>
    <col min="1033" max="1280" width="9" style="37"/>
    <col min="1281" max="1281" width="7.296875" style="37" customWidth="1"/>
    <col min="1282" max="1282" width="42" style="37" customWidth="1"/>
    <col min="1283" max="1284" width="16.69921875" style="37" customWidth="1"/>
    <col min="1285" max="1285" width="11.09765625" style="37" customWidth="1"/>
    <col min="1286" max="1286" width="9" style="37"/>
    <col min="1287" max="1287" width="24.09765625" style="37" customWidth="1"/>
    <col min="1288" max="1288" width="14.8984375" style="37" bestFit="1" customWidth="1"/>
    <col min="1289" max="1536" width="9" style="37"/>
    <col min="1537" max="1537" width="7.296875" style="37" customWidth="1"/>
    <col min="1538" max="1538" width="42" style="37" customWidth="1"/>
    <col min="1539" max="1540" width="16.69921875" style="37" customWidth="1"/>
    <col min="1541" max="1541" width="11.09765625" style="37" customWidth="1"/>
    <col min="1542" max="1542" width="9" style="37"/>
    <col min="1543" max="1543" width="24.09765625" style="37" customWidth="1"/>
    <col min="1544" max="1544" width="14.8984375" style="37" bestFit="1" customWidth="1"/>
    <col min="1545" max="1792" width="9" style="37"/>
    <col min="1793" max="1793" width="7.296875" style="37" customWidth="1"/>
    <col min="1794" max="1794" width="42" style="37" customWidth="1"/>
    <col min="1795" max="1796" width="16.69921875" style="37" customWidth="1"/>
    <col min="1797" max="1797" width="11.09765625" style="37" customWidth="1"/>
    <col min="1798" max="1798" width="9" style="37"/>
    <col min="1799" max="1799" width="24.09765625" style="37" customWidth="1"/>
    <col min="1800" max="1800" width="14.8984375" style="37" bestFit="1" customWidth="1"/>
    <col min="1801" max="2048" width="9" style="37"/>
    <col min="2049" max="2049" width="7.296875" style="37" customWidth="1"/>
    <col min="2050" max="2050" width="42" style="37" customWidth="1"/>
    <col min="2051" max="2052" width="16.69921875" style="37" customWidth="1"/>
    <col min="2053" max="2053" width="11.09765625" style="37" customWidth="1"/>
    <col min="2054" max="2054" width="9" style="37"/>
    <col min="2055" max="2055" width="24.09765625" style="37" customWidth="1"/>
    <col min="2056" max="2056" width="14.8984375" style="37" bestFit="1" customWidth="1"/>
    <col min="2057" max="2304" width="9" style="37"/>
    <col min="2305" max="2305" width="7.296875" style="37" customWidth="1"/>
    <col min="2306" max="2306" width="42" style="37" customWidth="1"/>
    <col min="2307" max="2308" width="16.69921875" style="37" customWidth="1"/>
    <col min="2309" max="2309" width="11.09765625" style="37" customWidth="1"/>
    <col min="2310" max="2310" width="9" style="37"/>
    <col min="2311" max="2311" width="24.09765625" style="37" customWidth="1"/>
    <col min="2312" max="2312" width="14.8984375" style="37" bestFit="1" customWidth="1"/>
    <col min="2313" max="2560" width="9" style="37"/>
    <col min="2561" max="2561" width="7.296875" style="37" customWidth="1"/>
    <col min="2562" max="2562" width="42" style="37" customWidth="1"/>
    <col min="2563" max="2564" width="16.69921875" style="37" customWidth="1"/>
    <col min="2565" max="2565" width="11.09765625" style="37" customWidth="1"/>
    <col min="2566" max="2566" width="9" style="37"/>
    <col min="2567" max="2567" width="24.09765625" style="37" customWidth="1"/>
    <col min="2568" max="2568" width="14.8984375" style="37" bestFit="1" customWidth="1"/>
    <col min="2569" max="2816" width="9" style="37"/>
    <col min="2817" max="2817" width="7.296875" style="37" customWidth="1"/>
    <col min="2818" max="2818" width="42" style="37" customWidth="1"/>
    <col min="2819" max="2820" width="16.69921875" style="37" customWidth="1"/>
    <col min="2821" max="2821" width="11.09765625" style="37" customWidth="1"/>
    <col min="2822" max="2822" width="9" style="37"/>
    <col min="2823" max="2823" width="24.09765625" style="37" customWidth="1"/>
    <col min="2824" max="2824" width="14.8984375" style="37" bestFit="1" customWidth="1"/>
    <col min="2825" max="3072" width="9" style="37"/>
    <col min="3073" max="3073" width="7.296875" style="37" customWidth="1"/>
    <col min="3074" max="3074" width="42" style="37" customWidth="1"/>
    <col min="3075" max="3076" width="16.69921875" style="37" customWidth="1"/>
    <col min="3077" max="3077" width="11.09765625" style="37" customWidth="1"/>
    <col min="3078" max="3078" width="9" style="37"/>
    <col min="3079" max="3079" width="24.09765625" style="37" customWidth="1"/>
    <col min="3080" max="3080" width="14.8984375" style="37" bestFit="1" customWidth="1"/>
    <col min="3081" max="3328" width="9" style="37"/>
    <col min="3329" max="3329" width="7.296875" style="37" customWidth="1"/>
    <col min="3330" max="3330" width="42" style="37" customWidth="1"/>
    <col min="3331" max="3332" width="16.69921875" style="37" customWidth="1"/>
    <col min="3333" max="3333" width="11.09765625" style="37" customWidth="1"/>
    <col min="3334" max="3334" width="9" style="37"/>
    <col min="3335" max="3335" width="24.09765625" style="37" customWidth="1"/>
    <col min="3336" max="3336" width="14.8984375" style="37" bestFit="1" customWidth="1"/>
    <col min="3337" max="3584" width="9" style="37"/>
    <col min="3585" max="3585" width="7.296875" style="37" customWidth="1"/>
    <col min="3586" max="3586" width="42" style="37" customWidth="1"/>
    <col min="3587" max="3588" width="16.69921875" style="37" customWidth="1"/>
    <col min="3589" max="3589" width="11.09765625" style="37" customWidth="1"/>
    <col min="3590" max="3590" width="9" style="37"/>
    <col min="3591" max="3591" width="24.09765625" style="37" customWidth="1"/>
    <col min="3592" max="3592" width="14.8984375" style="37" bestFit="1" customWidth="1"/>
    <col min="3593" max="3840" width="9" style="37"/>
    <col min="3841" max="3841" width="7.296875" style="37" customWidth="1"/>
    <col min="3842" max="3842" width="42" style="37" customWidth="1"/>
    <col min="3843" max="3844" width="16.69921875" style="37" customWidth="1"/>
    <col min="3845" max="3845" width="11.09765625" style="37" customWidth="1"/>
    <col min="3846" max="3846" width="9" style="37"/>
    <col min="3847" max="3847" width="24.09765625" style="37" customWidth="1"/>
    <col min="3848" max="3848" width="14.8984375" style="37" bestFit="1" customWidth="1"/>
    <col min="3849" max="4096" width="9" style="37"/>
    <col min="4097" max="4097" width="7.296875" style="37" customWidth="1"/>
    <col min="4098" max="4098" width="42" style="37" customWidth="1"/>
    <col min="4099" max="4100" width="16.69921875" style="37" customWidth="1"/>
    <col min="4101" max="4101" width="11.09765625" style="37" customWidth="1"/>
    <col min="4102" max="4102" width="9" style="37"/>
    <col min="4103" max="4103" width="24.09765625" style="37" customWidth="1"/>
    <col min="4104" max="4104" width="14.8984375" style="37" bestFit="1" customWidth="1"/>
    <col min="4105" max="4352" width="9" style="37"/>
    <col min="4353" max="4353" width="7.296875" style="37" customWidth="1"/>
    <col min="4354" max="4354" width="42" style="37" customWidth="1"/>
    <col min="4355" max="4356" width="16.69921875" style="37" customWidth="1"/>
    <col min="4357" max="4357" width="11.09765625" style="37" customWidth="1"/>
    <col min="4358" max="4358" width="9" style="37"/>
    <col min="4359" max="4359" width="24.09765625" style="37" customWidth="1"/>
    <col min="4360" max="4360" width="14.8984375" style="37" bestFit="1" customWidth="1"/>
    <col min="4361" max="4608" width="9" style="37"/>
    <col min="4609" max="4609" width="7.296875" style="37" customWidth="1"/>
    <col min="4610" max="4610" width="42" style="37" customWidth="1"/>
    <col min="4611" max="4612" width="16.69921875" style="37" customWidth="1"/>
    <col min="4613" max="4613" width="11.09765625" style="37" customWidth="1"/>
    <col min="4614" max="4614" width="9" style="37"/>
    <col min="4615" max="4615" width="24.09765625" style="37" customWidth="1"/>
    <col min="4616" max="4616" width="14.8984375" style="37" bestFit="1" customWidth="1"/>
    <col min="4617" max="4864" width="9" style="37"/>
    <col min="4865" max="4865" width="7.296875" style="37" customWidth="1"/>
    <col min="4866" max="4866" width="42" style="37" customWidth="1"/>
    <col min="4867" max="4868" width="16.69921875" style="37" customWidth="1"/>
    <col min="4869" max="4869" width="11.09765625" style="37" customWidth="1"/>
    <col min="4870" max="4870" width="9" style="37"/>
    <col min="4871" max="4871" width="24.09765625" style="37" customWidth="1"/>
    <col min="4872" max="4872" width="14.8984375" style="37" bestFit="1" customWidth="1"/>
    <col min="4873" max="5120" width="9" style="37"/>
    <col min="5121" max="5121" width="7.296875" style="37" customWidth="1"/>
    <col min="5122" max="5122" width="42" style="37" customWidth="1"/>
    <col min="5123" max="5124" width="16.69921875" style="37" customWidth="1"/>
    <col min="5125" max="5125" width="11.09765625" style="37" customWidth="1"/>
    <col min="5126" max="5126" width="9" style="37"/>
    <col min="5127" max="5127" width="24.09765625" style="37" customWidth="1"/>
    <col min="5128" max="5128" width="14.8984375" style="37" bestFit="1" customWidth="1"/>
    <col min="5129" max="5376" width="9" style="37"/>
    <col min="5377" max="5377" width="7.296875" style="37" customWidth="1"/>
    <col min="5378" max="5378" width="42" style="37" customWidth="1"/>
    <col min="5379" max="5380" width="16.69921875" style="37" customWidth="1"/>
    <col min="5381" max="5381" width="11.09765625" style="37" customWidth="1"/>
    <col min="5382" max="5382" width="9" style="37"/>
    <col min="5383" max="5383" width="24.09765625" style="37" customWidth="1"/>
    <col min="5384" max="5384" width="14.8984375" style="37" bestFit="1" customWidth="1"/>
    <col min="5385" max="5632" width="9" style="37"/>
    <col min="5633" max="5633" width="7.296875" style="37" customWidth="1"/>
    <col min="5634" max="5634" width="42" style="37" customWidth="1"/>
    <col min="5635" max="5636" width="16.69921875" style="37" customWidth="1"/>
    <col min="5637" max="5637" width="11.09765625" style="37" customWidth="1"/>
    <col min="5638" max="5638" width="9" style="37"/>
    <col min="5639" max="5639" width="24.09765625" style="37" customWidth="1"/>
    <col min="5640" max="5640" width="14.8984375" style="37" bestFit="1" customWidth="1"/>
    <col min="5641" max="5888" width="9" style="37"/>
    <col min="5889" max="5889" width="7.296875" style="37" customWidth="1"/>
    <col min="5890" max="5890" width="42" style="37" customWidth="1"/>
    <col min="5891" max="5892" width="16.69921875" style="37" customWidth="1"/>
    <col min="5893" max="5893" width="11.09765625" style="37" customWidth="1"/>
    <col min="5894" max="5894" width="9" style="37"/>
    <col min="5895" max="5895" width="24.09765625" style="37" customWidth="1"/>
    <col min="5896" max="5896" width="14.8984375" style="37" bestFit="1" customWidth="1"/>
    <col min="5897" max="6144" width="9" style="37"/>
    <col min="6145" max="6145" width="7.296875" style="37" customWidth="1"/>
    <col min="6146" max="6146" width="42" style="37" customWidth="1"/>
    <col min="6147" max="6148" width="16.69921875" style="37" customWidth="1"/>
    <col min="6149" max="6149" width="11.09765625" style="37" customWidth="1"/>
    <col min="6150" max="6150" width="9" style="37"/>
    <col min="6151" max="6151" width="24.09765625" style="37" customWidth="1"/>
    <col min="6152" max="6152" width="14.8984375" style="37" bestFit="1" customWidth="1"/>
    <col min="6153" max="6400" width="9" style="37"/>
    <col min="6401" max="6401" width="7.296875" style="37" customWidth="1"/>
    <col min="6402" max="6402" width="42" style="37" customWidth="1"/>
    <col min="6403" max="6404" width="16.69921875" style="37" customWidth="1"/>
    <col min="6405" max="6405" width="11.09765625" style="37" customWidth="1"/>
    <col min="6406" max="6406" width="9" style="37"/>
    <col min="6407" max="6407" width="24.09765625" style="37" customWidth="1"/>
    <col min="6408" max="6408" width="14.8984375" style="37" bestFit="1" customWidth="1"/>
    <col min="6409" max="6656" width="9" style="37"/>
    <col min="6657" max="6657" width="7.296875" style="37" customWidth="1"/>
    <col min="6658" max="6658" width="42" style="37" customWidth="1"/>
    <col min="6659" max="6660" width="16.69921875" style="37" customWidth="1"/>
    <col min="6661" max="6661" width="11.09765625" style="37" customWidth="1"/>
    <col min="6662" max="6662" width="9" style="37"/>
    <col min="6663" max="6663" width="24.09765625" style="37" customWidth="1"/>
    <col min="6664" max="6664" width="14.8984375" style="37" bestFit="1" customWidth="1"/>
    <col min="6665" max="6912" width="9" style="37"/>
    <col min="6913" max="6913" width="7.296875" style="37" customWidth="1"/>
    <col min="6914" max="6914" width="42" style="37" customWidth="1"/>
    <col min="6915" max="6916" width="16.69921875" style="37" customWidth="1"/>
    <col min="6917" max="6917" width="11.09765625" style="37" customWidth="1"/>
    <col min="6918" max="6918" width="9" style="37"/>
    <col min="6919" max="6919" width="24.09765625" style="37" customWidth="1"/>
    <col min="6920" max="6920" width="14.8984375" style="37" bestFit="1" customWidth="1"/>
    <col min="6921" max="7168" width="9" style="37"/>
    <col min="7169" max="7169" width="7.296875" style="37" customWidth="1"/>
    <col min="7170" max="7170" width="42" style="37" customWidth="1"/>
    <col min="7171" max="7172" width="16.69921875" style="37" customWidth="1"/>
    <col min="7173" max="7173" width="11.09765625" style="37" customWidth="1"/>
    <col min="7174" max="7174" width="9" style="37"/>
    <col min="7175" max="7175" width="24.09765625" style="37" customWidth="1"/>
    <col min="7176" max="7176" width="14.8984375" style="37" bestFit="1" customWidth="1"/>
    <col min="7177" max="7424" width="9" style="37"/>
    <col min="7425" max="7425" width="7.296875" style="37" customWidth="1"/>
    <col min="7426" max="7426" width="42" style="37" customWidth="1"/>
    <col min="7427" max="7428" width="16.69921875" style="37" customWidth="1"/>
    <col min="7429" max="7429" width="11.09765625" style="37" customWidth="1"/>
    <col min="7430" max="7430" width="9" style="37"/>
    <col min="7431" max="7431" width="24.09765625" style="37" customWidth="1"/>
    <col min="7432" max="7432" width="14.8984375" style="37" bestFit="1" customWidth="1"/>
    <col min="7433" max="7680" width="9" style="37"/>
    <col min="7681" max="7681" width="7.296875" style="37" customWidth="1"/>
    <col min="7682" max="7682" width="42" style="37" customWidth="1"/>
    <col min="7683" max="7684" width="16.69921875" style="37" customWidth="1"/>
    <col min="7685" max="7685" width="11.09765625" style="37" customWidth="1"/>
    <col min="7686" max="7686" width="9" style="37"/>
    <col min="7687" max="7687" width="24.09765625" style="37" customWidth="1"/>
    <col min="7688" max="7688" width="14.8984375" style="37" bestFit="1" customWidth="1"/>
    <col min="7689" max="7936" width="9" style="37"/>
    <col min="7937" max="7937" width="7.296875" style="37" customWidth="1"/>
    <col min="7938" max="7938" width="42" style="37" customWidth="1"/>
    <col min="7939" max="7940" width="16.69921875" style="37" customWidth="1"/>
    <col min="7941" max="7941" width="11.09765625" style="37" customWidth="1"/>
    <col min="7942" max="7942" width="9" style="37"/>
    <col min="7943" max="7943" width="24.09765625" style="37" customWidth="1"/>
    <col min="7944" max="7944" width="14.8984375" style="37" bestFit="1" customWidth="1"/>
    <col min="7945" max="8192" width="9" style="37"/>
    <col min="8193" max="8193" width="7.296875" style="37" customWidth="1"/>
    <col min="8194" max="8194" width="42" style="37" customWidth="1"/>
    <col min="8195" max="8196" width="16.69921875" style="37" customWidth="1"/>
    <col min="8197" max="8197" width="11.09765625" style="37" customWidth="1"/>
    <col min="8198" max="8198" width="9" style="37"/>
    <col min="8199" max="8199" width="24.09765625" style="37" customWidth="1"/>
    <col min="8200" max="8200" width="14.8984375" style="37" bestFit="1" customWidth="1"/>
    <col min="8201" max="8448" width="9" style="37"/>
    <col min="8449" max="8449" width="7.296875" style="37" customWidth="1"/>
    <col min="8450" max="8450" width="42" style="37" customWidth="1"/>
    <col min="8451" max="8452" width="16.69921875" style="37" customWidth="1"/>
    <col min="8453" max="8453" width="11.09765625" style="37" customWidth="1"/>
    <col min="8454" max="8454" width="9" style="37"/>
    <col min="8455" max="8455" width="24.09765625" style="37" customWidth="1"/>
    <col min="8456" max="8456" width="14.8984375" style="37" bestFit="1" customWidth="1"/>
    <col min="8457" max="8704" width="9" style="37"/>
    <col min="8705" max="8705" width="7.296875" style="37" customWidth="1"/>
    <col min="8706" max="8706" width="42" style="37" customWidth="1"/>
    <col min="8707" max="8708" width="16.69921875" style="37" customWidth="1"/>
    <col min="8709" max="8709" width="11.09765625" style="37" customWidth="1"/>
    <col min="8710" max="8710" width="9" style="37"/>
    <col min="8711" max="8711" width="24.09765625" style="37" customWidth="1"/>
    <col min="8712" max="8712" width="14.8984375" style="37" bestFit="1" customWidth="1"/>
    <col min="8713" max="8960" width="9" style="37"/>
    <col min="8961" max="8961" width="7.296875" style="37" customWidth="1"/>
    <col min="8962" max="8962" width="42" style="37" customWidth="1"/>
    <col min="8963" max="8964" width="16.69921875" style="37" customWidth="1"/>
    <col min="8965" max="8965" width="11.09765625" style="37" customWidth="1"/>
    <col min="8966" max="8966" width="9" style="37"/>
    <col min="8967" max="8967" width="24.09765625" style="37" customWidth="1"/>
    <col min="8968" max="8968" width="14.8984375" style="37" bestFit="1" customWidth="1"/>
    <col min="8969" max="9216" width="9" style="37"/>
    <col min="9217" max="9217" width="7.296875" style="37" customWidth="1"/>
    <col min="9218" max="9218" width="42" style="37" customWidth="1"/>
    <col min="9219" max="9220" width="16.69921875" style="37" customWidth="1"/>
    <col min="9221" max="9221" width="11.09765625" style="37" customWidth="1"/>
    <col min="9222" max="9222" width="9" style="37"/>
    <col min="9223" max="9223" width="24.09765625" style="37" customWidth="1"/>
    <col min="9224" max="9224" width="14.8984375" style="37" bestFit="1" customWidth="1"/>
    <col min="9225" max="9472" width="9" style="37"/>
    <col min="9473" max="9473" width="7.296875" style="37" customWidth="1"/>
    <col min="9474" max="9474" width="42" style="37" customWidth="1"/>
    <col min="9475" max="9476" width="16.69921875" style="37" customWidth="1"/>
    <col min="9477" max="9477" width="11.09765625" style="37" customWidth="1"/>
    <col min="9478" max="9478" width="9" style="37"/>
    <col min="9479" max="9479" width="24.09765625" style="37" customWidth="1"/>
    <col min="9480" max="9480" width="14.8984375" style="37" bestFit="1" customWidth="1"/>
    <col min="9481" max="9728" width="9" style="37"/>
    <col min="9729" max="9729" width="7.296875" style="37" customWidth="1"/>
    <col min="9730" max="9730" width="42" style="37" customWidth="1"/>
    <col min="9731" max="9732" width="16.69921875" style="37" customWidth="1"/>
    <col min="9733" max="9733" width="11.09765625" style="37" customWidth="1"/>
    <col min="9734" max="9734" width="9" style="37"/>
    <col min="9735" max="9735" width="24.09765625" style="37" customWidth="1"/>
    <col min="9736" max="9736" width="14.8984375" style="37" bestFit="1" customWidth="1"/>
    <col min="9737" max="9984" width="9" style="37"/>
    <col min="9985" max="9985" width="7.296875" style="37" customWidth="1"/>
    <col min="9986" max="9986" width="42" style="37" customWidth="1"/>
    <col min="9987" max="9988" width="16.69921875" style="37" customWidth="1"/>
    <col min="9989" max="9989" width="11.09765625" style="37" customWidth="1"/>
    <col min="9990" max="9990" width="9" style="37"/>
    <col min="9991" max="9991" width="24.09765625" style="37" customWidth="1"/>
    <col min="9992" max="9992" width="14.8984375" style="37" bestFit="1" customWidth="1"/>
    <col min="9993" max="10240" width="9" style="37"/>
    <col min="10241" max="10241" width="7.296875" style="37" customWidth="1"/>
    <col min="10242" max="10242" width="42" style="37" customWidth="1"/>
    <col min="10243" max="10244" width="16.69921875" style="37" customWidth="1"/>
    <col min="10245" max="10245" width="11.09765625" style="37" customWidth="1"/>
    <col min="10246" max="10246" width="9" style="37"/>
    <col min="10247" max="10247" width="24.09765625" style="37" customWidth="1"/>
    <col min="10248" max="10248" width="14.8984375" style="37" bestFit="1" customWidth="1"/>
    <col min="10249" max="10496" width="9" style="37"/>
    <col min="10497" max="10497" width="7.296875" style="37" customWidth="1"/>
    <col min="10498" max="10498" width="42" style="37" customWidth="1"/>
    <col min="10499" max="10500" width="16.69921875" style="37" customWidth="1"/>
    <col min="10501" max="10501" width="11.09765625" style="37" customWidth="1"/>
    <col min="10502" max="10502" width="9" style="37"/>
    <col min="10503" max="10503" width="24.09765625" style="37" customWidth="1"/>
    <col min="10504" max="10504" width="14.8984375" style="37" bestFit="1" customWidth="1"/>
    <col min="10505" max="10752" width="9" style="37"/>
    <col min="10753" max="10753" width="7.296875" style="37" customWidth="1"/>
    <col min="10754" max="10754" width="42" style="37" customWidth="1"/>
    <col min="10755" max="10756" width="16.69921875" style="37" customWidth="1"/>
    <col min="10757" max="10757" width="11.09765625" style="37" customWidth="1"/>
    <col min="10758" max="10758" width="9" style="37"/>
    <col min="10759" max="10759" width="24.09765625" style="37" customWidth="1"/>
    <col min="10760" max="10760" width="14.8984375" style="37" bestFit="1" customWidth="1"/>
    <col min="10761" max="11008" width="9" style="37"/>
    <col min="11009" max="11009" width="7.296875" style="37" customWidth="1"/>
    <col min="11010" max="11010" width="42" style="37" customWidth="1"/>
    <col min="11011" max="11012" width="16.69921875" style="37" customWidth="1"/>
    <col min="11013" max="11013" width="11.09765625" style="37" customWidth="1"/>
    <col min="11014" max="11014" width="9" style="37"/>
    <col min="11015" max="11015" width="24.09765625" style="37" customWidth="1"/>
    <col min="11016" max="11016" width="14.8984375" style="37" bestFit="1" customWidth="1"/>
    <col min="11017" max="11264" width="9" style="37"/>
    <col min="11265" max="11265" width="7.296875" style="37" customWidth="1"/>
    <col min="11266" max="11266" width="42" style="37" customWidth="1"/>
    <col min="11267" max="11268" width="16.69921875" style="37" customWidth="1"/>
    <col min="11269" max="11269" width="11.09765625" style="37" customWidth="1"/>
    <col min="11270" max="11270" width="9" style="37"/>
    <col min="11271" max="11271" width="24.09765625" style="37" customWidth="1"/>
    <col min="11272" max="11272" width="14.8984375" style="37" bestFit="1" customWidth="1"/>
    <col min="11273" max="11520" width="9" style="37"/>
    <col min="11521" max="11521" width="7.296875" style="37" customWidth="1"/>
    <col min="11522" max="11522" width="42" style="37" customWidth="1"/>
    <col min="11523" max="11524" width="16.69921875" style="37" customWidth="1"/>
    <col min="11525" max="11525" width="11.09765625" style="37" customWidth="1"/>
    <col min="11526" max="11526" width="9" style="37"/>
    <col min="11527" max="11527" width="24.09765625" style="37" customWidth="1"/>
    <col min="11528" max="11528" width="14.8984375" style="37" bestFit="1" customWidth="1"/>
    <col min="11529" max="11776" width="9" style="37"/>
    <col min="11777" max="11777" width="7.296875" style="37" customWidth="1"/>
    <col min="11778" max="11778" width="42" style="37" customWidth="1"/>
    <col min="11779" max="11780" width="16.69921875" style="37" customWidth="1"/>
    <col min="11781" max="11781" width="11.09765625" style="37" customWidth="1"/>
    <col min="11782" max="11782" width="9" style="37"/>
    <col min="11783" max="11783" width="24.09765625" style="37" customWidth="1"/>
    <col min="11784" max="11784" width="14.8984375" style="37" bestFit="1" customWidth="1"/>
    <col min="11785" max="12032" width="9" style="37"/>
    <col min="12033" max="12033" width="7.296875" style="37" customWidth="1"/>
    <col min="12034" max="12034" width="42" style="37" customWidth="1"/>
    <col min="12035" max="12036" width="16.69921875" style="37" customWidth="1"/>
    <col min="12037" max="12037" width="11.09765625" style="37" customWidth="1"/>
    <col min="12038" max="12038" width="9" style="37"/>
    <col min="12039" max="12039" width="24.09765625" style="37" customWidth="1"/>
    <col min="12040" max="12040" width="14.8984375" style="37" bestFit="1" customWidth="1"/>
    <col min="12041" max="12288" width="9" style="37"/>
    <col min="12289" max="12289" width="7.296875" style="37" customWidth="1"/>
    <col min="12290" max="12290" width="42" style="37" customWidth="1"/>
    <col min="12291" max="12292" width="16.69921875" style="37" customWidth="1"/>
    <col min="12293" max="12293" width="11.09765625" style="37" customWidth="1"/>
    <col min="12294" max="12294" width="9" style="37"/>
    <col min="12295" max="12295" width="24.09765625" style="37" customWidth="1"/>
    <col min="12296" max="12296" width="14.8984375" style="37" bestFit="1" customWidth="1"/>
    <col min="12297" max="12544" width="9" style="37"/>
    <col min="12545" max="12545" width="7.296875" style="37" customWidth="1"/>
    <col min="12546" max="12546" width="42" style="37" customWidth="1"/>
    <col min="12547" max="12548" width="16.69921875" style="37" customWidth="1"/>
    <col min="12549" max="12549" width="11.09765625" style="37" customWidth="1"/>
    <col min="12550" max="12550" width="9" style="37"/>
    <col min="12551" max="12551" width="24.09765625" style="37" customWidth="1"/>
    <col min="12552" max="12552" width="14.8984375" style="37" bestFit="1" customWidth="1"/>
    <col min="12553" max="12800" width="9" style="37"/>
    <col min="12801" max="12801" width="7.296875" style="37" customWidth="1"/>
    <col min="12802" max="12802" width="42" style="37" customWidth="1"/>
    <col min="12803" max="12804" width="16.69921875" style="37" customWidth="1"/>
    <col min="12805" max="12805" width="11.09765625" style="37" customWidth="1"/>
    <col min="12806" max="12806" width="9" style="37"/>
    <col min="12807" max="12807" width="24.09765625" style="37" customWidth="1"/>
    <col min="12808" max="12808" width="14.8984375" style="37" bestFit="1" customWidth="1"/>
    <col min="12809" max="13056" width="9" style="37"/>
    <col min="13057" max="13057" width="7.296875" style="37" customWidth="1"/>
    <col min="13058" max="13058" width="42" style="37" customWidth="1"/>
    <col min="13059" max="13060" width="16.69921875" style="37" customWidth="1"/>
    <col min="13061" max="13061" width="11.09765625" style="37" customWidth="1"/>
    <col min="13062" max="13062" width="9" style="37"/>
    <col min="13063" max="13063" width="24.09765625" style="37" customWidth="1"/>
    <col min="13064" max="13064" width="14.8984375" style="37" bestFit="1" customWidth="1"/>
    <col min="13065" max="13312" width="9" style="37"/>
    <col min="13313" max="13313" width="7.296875" style="37" customWidth="1"/>
    <col min="13314" max="13314" width="42" style="37" customWidth="1"/>
    <col min="13315" max="13316" width="16.69921875" style="37" customWidth="1"/>
    <col min="13317" max="13317" width="11.09765625" style="37" customWidth="1"/>
    <col min="13318" max="13318" width="9" style="37"/>
    <col min="13319" max="13319" width="24.09765625" style="37" customWidth="1"/>
    <col min="13320" max="13320" width="14.8984375" style="37" bestFit="1" customWidth="1"/>
    <col min="13321" max="13568" width="9" style="37"/>
    <col min="13569" max="13569" width="7.296875" style="37" customWidth="1"/>
    <col min="13570" max="13570" width="42" style="37" customWidth="1"/>
    <col min="13571" max="13572" width="16.69921875" style="37" customWidth="1"/>
    <col min="13573" max="13573" width="11.09765625" style="37" customWidth="1"/>
    <col min="13574" max="13574" width="9" style="37"/>
    <col min="13575" max="13575" width="24.09765625" style="37" customWidth="1"/>
    <col min="13576" max="13576" width="14.8984375" style="37" bestFit="1" customWidth="1"/>
    <col min="13577" max="13824" width="9" style="37"/>
    <col min="13825" max="13825" width="7.296875" style="37" customWidth="1"/>
    <col min="13826" max="13826" width="42" style="37" customWidth="1"/>
    <col min="13827" max="13828" width="16.69921875" style="37" customWidth="1"/>
    <col min="13829" max="13829" width="11.09765625" style="37" customWidth="1"/>
    <col min="13830" max="13830" width="9" style="37"/>
    <col min="13831" max="13831" width="24.09765625" style="37" customWidth="1"/>
    <col min="13832" max="13832" width="14.8984375" style="37" bestFit="1" customWidth="1"/>
    <col min="13833" max="14080" width="9" style="37"/>
    <col min="14081" max="14081" width="7.296875" style="37" customWidth="1"/>
    <col min="14082" max="14082" width="42" style="37" customWidth="1"/>
    <col min="14083" max="14084" width="16.69921875" style="37" customWidth="1"/>
    <col min="14085" max="14085" width="11.09765625" style="37" customWidth="1"/>
    <col min="14086" max="14086" width="9" style="37"/>
    <col min="14087" max="14087" width="24.09765625" style="37" customWidth="1"/>
    <col min="14088" max="14088" width="14.8984375" style="37" bestFit="1" customWidth="1"/>
    <col min="14089" max="14336" width="9" style="37"/>
    <col min="14337" max="14337" width="7.296875" style="37" customWidth="1"/>
    <col min="14338" max="14338" width="42" style="37" customWidth="1"/>
    <col min="14339" max="14340" width="16.69921875" style="37" customWidth="1"/>
    <col min="14341" max="14341" width="11.09765625" style="37" customWidth="1"/>
    <col min="14342" max="14342" width="9" style="37"/>
    <col min="14343" max="14343" width="24.09765625" style="37" customWidth="1"/>
    <col min="14344" max="14344" width="14.8984375" style="37" bestFit="1" customWidth="1"/>
    <col min="14345" max="14592" width="9" style="37"/>
    <col min="14593" max="14593" width="7.296875" style="37" customWidth="1"/>
    <col min="14594" max="14594" width="42" style="37" customWidth="1"/>
    <col min="14595" max="14596" width="16.69921875" style="37" customWidth="1"/>
    <col min="14597" max="14597" width="11.09765625" style="37" customWidth="1"/>
    <col min="14598" max="14598" width="9" style="37"/>
    <col min="14599" max="14599" width="24.09765625" style="37" customWidth="1"/>
    <col min="14600" max="14600" width="14.8984375" style="37" bestFit="1" customWidth="1"/>
    <col min="14601" max="14848" width="9" style="37"/>
    <col min="14849" max="14849" width="7.296875" style="37" customWidth="1"/>
    <col min="14850" max="14850" width="42" style="37" customWidth="1"/>
    <col min="14851" max="14852" width="16.69921875" style="37" customWidth="1"/>
    <col min="14853" max="14853" width="11.09765625" style="37" customWidth="1"/>
    <col min="14854" max="14854" width="9" style="37"/>
    <col min="14855" max="14855" width="24.09765625" style="37" customWidth="1"/>
    <col min="14856" max="14856" width="14.8984375" style="37" bestFit="1" customWidth="1"/>
    <col min="14857" max="15104" width="9" style="37"/>
    <col min="15105" max="15105" width="7.296875" style="37" customWidth="1"/>
    <col min="15106" max="15106" width="42" style="37" customWidth="1"/>
    <col min="15107" max="15108" width="16.69921875" style="37" customWidth="1"/>
    <col min="15109" max="15109" width="11.09765625" style="37" customWidth="1"/>
    <col min="15110" max="15110" width="9" style="37"/>
    <col min="15111" max="15111" width="24.09765625" style="37" customWidth="1"/>
    <col min="15112" max="15112" width="14.8984375" style="37" bestFit="1" customWidth="1"/>
    <col min="15113" max="15360" width="9" style="37"/>
    <col min="15361" max="15361" width="7.296875" style="37" customWidth="1"/>
    <col min="15362" max="15362" width="42" style="37" customWidth="1"/>
    <col min="15363" max="15364" width="16.69921875" style="37" customWidth="1"/>
    <col min="15365" max="15365" width="11.09765625" style="37" customWidth="1"/>
    <col min="15366" max="15366" width="9" style="37"/>
    <col min="15367" max="15367" width="24.09765625" style="37" customWidth="1"/>
    <col min="15368" max="15368" width="14.8984375" style="37" bestFit="1" customWidth="1"/>
    <col min="15369" max="15616" width="9" style="37"/>
    <col min="15617" max="15617" width="7.296875" style="37" customWidth="1"/>
    <col min="15618" max="15618" width="42" style="37" customWidth="1"/>
    <col min="15619" max="15620" width="16.69921875" style="37" customWidth="1"/>
    <col min="15621" max="15621" width="11.09765625" style="37" customWidth="1"/>
    <col min="15622" max="15622" width="9" style="37"/>
    <col min="15623" max="15623" width="24.09765625" style="37" customWidth="1"/>
    <col min="15624" max="15624" width="14.8984375" style="37" bestFit="1" customWidth="1"/>
    <col min="15625" max="15872" width="9" style="37"/>
    <col min="15873" max="15873" width="7.296875" style="37" customWidth="1"/>
    <col min="15874" max="15874" width="42" style="37" customWidth="1"/>
    <col min="15875" max="15876" width="16.69921875" style="37" customWidth="1"/>
    <col min="15877" max="15877" width="11.09765625" style="37" customWidth="1"/>
    <col min="15878" max="15878" width="9" style="37"/>
    <col min="15879" max="15879" width="24.09765625" style="37" customWidth="1"/>
    <col min="15880" max="15880" width="14.8984375" style="37" bestFit="1" customWidth="1"/>
    <col min="15881" max="16128" width="9" style="37"/>
    <col min="16129" max="16129" width="7.296875" style="37" customWidth="1"/>
    <col min="16130" max="16130" width="42" style="37" customWidth="1"/>
    <col min="16131" max="16132" width="16.69921875" style="37" customWidth="1"/>
    <col min="16133" max="16133" width="11.09765625" style="37" customWidth="1"/>
    <col min="16134" max="16134" width="9" style="37"/>
    <col min="16135" max="16135" width="24.09765625" style="37" customWidth="1"/>
    <col min="16136" max="16136" width="14.8984375" style="37" bestFit="1" customWidth="1"/>
    <col min="16137" max="16384" width="9" style="37"/>
  </cols>
  <sheetData>
    <row r="1" spans="1:8" x14ac:dyDescent="0.25">
      <c r="A1" s="215" t="str">
        <f>'[1]PL 02 - MB 50-31'!A1:B1</f>
        <v>HỘI ĐỒNG NHÂN DÂN</v>
      </c>
      <c r="B1" s="215"/>
      <c r="D1" s="190" t="s">
        <v>483</v>
      </c>
    </row>
    <row r="2" spans="1:8" x14ac:dyDescent="0.25">
      <c r="A2" s="217" t="str">
        <f>'[1]PL 02 - MB 50-31'!A2:B2</f>
        <v>PHƯỜNG ĐỒNG HỚI</v>
      </c>
      <c r="B2" s="217"/>
      <c r="D2" s="191" t="s">
        <v>484</v>
      </c>
    </row>
    <row r="3" spans="1:8" x14ac:dyDescent="0.25">
      <c r="A3" s="145"/>
      <c r="D3" s="177"/>
      <c r="E3" s="192"/>
    </row>
    <row r="4" spans="1:8" x14ac:dyDescent="0.25">
      <c r="D4" s="179"/>
      <c r="E4" s="193"/>
    </row>
    <row r="5" spans="1:8" ht="39.6" customHeight="1" x14ac:dyDescent="0.25">
      <c r="A5" s="218" t="s">
        <v>485</v>
      </c>
      <c r="B5" s="218"/>
      <c r="C5" s="218"/>
      <c r="D5" s="218"/>
      <c r="E5" s="218"/>
    </row>
    <row r="6" spans="1:8" ht="24.6" hidden="1" customHeight="1" x14ac:dyDescent="0.25">
      <c r="A6" s="219" t="str">
        <f>'[1]PL 13-MB 48-31'!A6:F6</f>
        <v>(Phụ lục kèm theo Nghị quyết số                  /NQ-HĐND ngày             /3/2026 của HĐND phường Đồng Hới)</v>
      </c>
      <c r="B6" s="219"/>
      <c r="C6" s="219"/>
      <c r="D6" s="219"/>
      <c r="E6" s="219"/>
    </row>
    <row r="7" spans="1:8" ht="24.75" customHeight="1" x14ac:dyDescent="0.25">
      <c r="A7" s="219" t="s">
        <v>494</v>
      </c>
      <c r="B7" s="219"/>
      <c r="C7" s="219"/>
      <c r="D7" s="219"/>
      <c r="E7" s="219"/>
    </row>
    <row r="8" spans="1:8" x14ac:dyDescent="0.25">
      <c r="D8" s="39" t="str">
        <f>+'[1]PL 13-MB 48-31'!E7</f>
        <v>ĐVT: đồng</v>
      </c>
    </row>
    <row r="9" spans="1:8" ht="42" customHeight="1" x14ac:dyDescent="0.25">
      <c r="A9" s="40" t="s">
        <v>5</v>
      </c>
      <c r="B9" s="40" t="s">
        <v>6</v>
      </c>
      <c r="C9" s="40" t="s">
        <v>221</v>
      </c>
      <c r="D9" s="40" t="s">
        <v>147</v>
      </c>
      <c r="E9" s="40" t="s">
        <v>148</v>
      </c>
    </row>
    <row r="10" spans="1:8" x14ac:dyDescent="0.25">
      <c r="A10" s="40" t="s">
        <v>16</v>
      </c>
      <c r="B10" s="40" t="s">
        <v>17</v>
      </c>
      <c r="C10" s="40">
        <v>1</v>
      </c>
      <c r="D10" s="40">
        <v>2</v>
      </c>
      <c r="E10" s="40">
        <v>3</v>
      </c>
    </row>
    <row r="11" spans="1:8" s="178" customFormat="1" ht="23.25" customHeight="1" x14ac:dyDescent="0.25">
      <c r="A11" s="181"/>
      <c r="B11" s="182" t="s">
        <v>486</v>
      </c>
      <c r="C11" s="194"/>
      <c r="D11" s="194"/>
      <c r="E11" s="195"/>
      <c r="H11" s="185"/>
    </row>
    <row r="12" spans="1:8" ht="23.25" customHeight="1" x14ac:dyDescent="0.25">
      <c r="A12" s="40" t="s">
        <v>23</v>
      </c>
      <c r="B12" s="41" t="s">
        <v>487</v>
      </c>
      <c r="C12" s="139">
        <f>C13+C14+C17+C18+C19+C20+C22</f>
        <v>707164880000</v>
      </c>
      <c r="D12" s="139">
        <f>D13+D14+D17+D18+D19+D20+D22</f>
        <v>1079384941768</v>
      </c>
      <c r="E12" s="196">
        <f>D12/C12</f>
        <v>1.526355412005189</v>
      </c>
      <c r="G12" s="44"/>
    </row>
    <row r="13" spans="1:8" ht="23.25" customHeight="1" x14ac:dyDescent="0.25">
      <c r="A13" s="45">
        <v>1</v>
      </c>
      <c r="B13" s="46" t="s">
        <v>488</v>
      </c>
      <c r="C13" s="197">
        <f>'[1]PL 13-MB 48-31'!C12</f>
        <v>148524880000</v>
      </c>
      <c r="D13" s="197">
        <f>'[1]PL 13-MB 48-31'!D12</f>
        <v>325056754819</v>
      </c>
      <c r="E13" s="196">
        <f t="shared" ref="E13:E24" si="0">D13/C13</f>
        <v>2.1885676986845573</v>
      </c>
      <c r="G13" s="198"/>
    </row>
    <row r="14" spans="1:8" ht="23.25" customHeight="1" x14ac:dyDescent="0.25">
      <c r="A14" s="45">
        <v>2</v>
      </c>
      <c r="B14" s="46" t="s">
        <v>131</v>
      </c>
      <c r="C14" s="197">
        <f>SUM(C15:C16)</f>
        <v>419899000000</v>
      </c>
      <c r="D14" s="197">
        <f>SUM(D15:D16)</f>
        <v>657172149445</v>
      </c>
      <c r="E14" s="196">
        <f t="shared" si="0"/>
        <v>1.5650719564585769</v>
      </c>
    </row>
    <row r="15" spans="1:8" ht="23.25" customHeight="1" x14ac:dyDescent="0.25">
      <c r="A15" s="45" t="s">
        <v>181</v>
      </c>
      <c r="B15" s="46" t="s">
        <v>464</v>
      </c>
      <c r="C15" s="197">
        <f>'[1]PL 13-MB 48-31'!C16</f>
        <v>277820000000</v>
      </c>
      <c r="D15" s="197">
        <f>'[1]PL 13-MB 48-31'!D16</f>
        <v>275158108000</v>
      </c>
      <c r="E15" s="196">
        <f t="shared" si="0"/>
        <v>0.99041864516593481</v>
      </c>
    </row>
    <row r="16" spans="1:8" ht="23.25" customHeight="1" x14ac:dyDescent="0.25">
      <c r="A16" s="45" t="s">
        <v>181</v>
      </c>
      <c r="B16" s="46" t="s">
        <v>465</v>
      </c>
      <c r="C16" s="197">
        <f>'[1]PL 13-MB 48-31'!C17</f>
        <v>142079000000</v>
      </c>
      <c r="D16" s="197">
        <f>'[1]PL 13-MB 48-31'!D17</f>
        <v>382014041445</v>
      </c>
      <c r="E16" s="196">
        <f t="shared" si="0"/>
        <v>2.6887438780185673</v>
      </c>
      <c r="H16" s="44"/>
    </row>
    <row r="17" spans="1:5" ht="23.25" customHeight="1" x14ac:dyDescent="0.25">
      <c r="A17" s="45">
        <v>3</v>
      </c>
      <c r="B17" s="46" t="s">
        <v>489</v>
      </c>
      <c r="C17" s="197"/>
      <c r="D17" s="197">
        <f>'[1]PL 15-MB 60-342'!D13</f>
        <v>1607378064</v>
      </c>
      <c r="E17" s="196"/>
    </row>
    <row r="18" spans="1:5" ht="23.25" customHeight="1" x14ac:dyDescent="0.25">
      <c r="A18" s="45">
        <v>4</v>
      </c>
      <c r="B18" s="46" t="s">
        <v>490</v>
      </c>
      <c r="C18" s="197"/>
      <c r="D18" s="197">
        <f>'[1]PL 15-MB 60-342'!D14</f>
        <v>95541778440</v>
      </c>
      <c r="E18" s="196"/>
    </row>
    <row r="19" spans="1:5" ht="41.25" customHeight="1" x14ac:dyDescent="0.25">
      <c r="A19" s="45">
        <v>5</v>
      </c>
      <c r="B19" s="46" t="s">
        <v>469</v>
      </c>
      <c r="C19" s="199">
        <v>103227000000</v>
      </c>
      <c r="D19" s="197"/>
      <c r="E19" s="196"/>
    </row>
    <row r="20" spans="1:5" ht="25.5" customHeight="1" x14ac:dyDescent="0.25">
      <c r="A20" s="45">
        <v>6</v>
      </c>
      <c r="B20" s="46" t="s">
        <v>122</v>
      </c>
      <c r="C20" s="197">
        <f>'[1]PL 13-MB 48-31'!C18</f>
        <v>35514000000</v>
      </c>
      <c r="D20" s="197"/>
      <c r="E20" s="196"/>
    </row>
    <row r="21" spans="1:5" ht="30.75" hidden="1" customHeight="1" x14ac:dyDescent="0.25">
      <c r="A21" s="45">
        <v>6</v>
      </c>
      <c r="B21" s="46" t="s">
        <v>138</v>
      </c>
      <c r="C21" s="197"/>
      <c r="D21" s="197"/>
      <c r="E21" s="196" t="e">
        <f t="shared" si="0"/>
        <v>#DIV/0!</v>
      </c>
    </row>
    <row r="22" spans="1:5" ht="25.5" customHeight="1" x14ac:dyDescent="0.25">
      <c r="A22" s="45">
        <v>7</v>
      </c>
      <c r="B22" s="187" t="s">
        <v>470</v>
      </c>
      <c r="C22" s="197"/>
      <c r="D22" s="197">
        <f>'[1]PL 13-MB 48-31'!D22</f>
        <v>6881000</v>
      </c>
      <c r="E22" s="196"/>
    </row>
    <row r="23" spans="1:5" ht="28.5" customHeight="1" x14ac:dyDescent="0.25">
      <c r="A23" s="40" t="s">
        <v>78</v>
      </c>
      <c r="B23" s="41" t="s">
        <v>491</v>
      </c>
      <c r="C23" s="139">
        <f>SUM(C24:C25)</f>
        <v>707164880000</v>
      </c>
      <c r="D23" s="139">
        <f>SUM(D24:D25)</f>
        <v>1078771120111</v>
      </c>
      <c r="E23" s="196">
        <f t="shared" si="0"/>
        <v>1.5254874084117414</v>
      </c>
    </row>
    <row r="24" spans="1:5" ht="28.5" customHeight="1" x14ac:dyDescent="0.25">
      <c r="A24" s="45">
        <v>1</v>
      </c>
      <c r="B24" s="46" t="s">
        <v>492</v>
      </c>
      <c r="C24" s="197">
        <f>'[1]PL 13-MB 48-31'!C24+'[1]PL 13-MB 48-31'!C31</f>
        <v>707164880000</v>
      </c>
      <c r="D24" s="197">
        <f>'[1]PL 13-MB 48-31'!D24+'[1]PL 13-MB 48-31'!D35</f>
        <v>858470263536</v>
      </c>
      <c r="E24" s="196">
        <f t="shared" si="0"/>
        <v>1.213960545574605</v>
      </c>
    </row>
    <row r="25" spans="1:5" ht="28.5" customHeight="1" x14ac:dyDescent="0.25">
      <c r="A25" s="45">
        <v>3</v>
      </c>
      <c r="B25" s="46" t="s">
        <v>415</v>
      </c>
      <c r="C25" s="197">
        <f>'[1]PL 13-MB 48-31'!C34</f>
        <v>0</v>
      </c>
      <c r="D25" s="197">
        <f>'[1]PL 13-MB 48-31'!D34</f>
        <v>220300856575</v>
      </c>
      <c r="E25" s="196"/>
    </row>
    <row r="26" spans="1:5" ht="28.5" customHeight="1" x14ac:dyDescent="0.25">
      <c r="A26" s="40" t="s">
        <v>96</v>
      </c>
      <c r="B26" s="41" t="s">
        <v>493</v>
      </c>
      <c r="C26" s="197"/>
      <c r="D26" s="139">
        <f>D12-D23</f>
        <v>613821657</v>
      </c>
      <c r="E26" s="196"/>
    </row>
    <row r="27" spans="1:5" ht="36.75" customHeight="1" x14ac:dyDescent="0.25">
      <c r="A27" s="213"/>
      <c r="B27" s="213"/>
      <c r="C27" s="213"/>
      <c r="D27" s="213"/>
      <c r="E27" s="213"/>
    </row>
    <row r="28" spans="1:5" ht="39.75" customHeight="1" x14ac:dyDescent="0.25">
      <c r="A28" s="214"/>
      <c r="B28" s="214"/>
      <c r="C28" s="214"/>
      <c r="D28" s="214"/>
      <c r="E28" s="214"/>
    </row>
    <row r="29" spans="1:5" x14ac:dyDescent="0.25">
      <c r="A29" s="145"/>
    </row>
  </sheetData>
  <mergeCells count="7">
    <mergeCell ref="A28:E28"/>
    <mergeCell ref="A7:E7"/>
    <mergeCell ref="A1:B1"/>
    <mergeCell ref="A2:B2"/>
    <mergeCell ref="A5:E5"/>
    <mergeCell ref="A6:E6"/>
    <mergeCell ref="A27:E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8"/>
  <sheetViews>
    <sheetView topLeftCell="A90" workbookViewId="0">
      <selection activeCell="E88" sqref="E88"/>
    </sheetView>
  </sheetViews>
  <sheetFormatPr defaultColWidth="9" defaultRowHeight="13.8" x14ac:dyDescent="0.25"/>
  <cols>
    <col min="1" max="1" width="4.69921875" style="2" customWidth="1"/>
    <col min="2" max="2" width="34.09765625" style="2" customWidth="1"/>
    <col min="3" max="3" width="15.69921875" style="2" customWidth="1"/>
    <col min="4" max="4" width="15" style="2" customWidth="1"/>
    <col min="5" max="5" width="17.09765625" style="2" customWidth="1"/>
    <col min="6" max="6" width="16.296875" style="2" customWidth="1"/>
    <col min="7" max="248" width="9" style="2"/>
    <col min="249" max="249" width="4.69921875" style="2" customWidth="1"/>
    <col min="250" max="250" width="34.09765625" style="2" customWidth="1"/>
    <col min="251" max="251" width="15.69921875" style="2" customWidth="1"/>
    <col min="252" max="252" width="15" style="2" customWidth="1"/>
    <col min="253" max="253" width="17.09765625" style="2" customWidth="1"/>
    <col min="254" max="254" width="16.296875" style="2" customWidth="1"/>
    <col min="255" max="256" width="9" style="2"/>
    <col min="257" max="257" width="18.296875" style="2" customWidth="1"/>
    <col min="258" max="258" width="15.59765625" style="2" customWidth="1"/>
    <col min="259" max="259" width="23.09765625" style="2" customWidth="1"/>
    <col min="260" max="260" width="14.8984375" style="2" bestFit="1" customWidth="1"/>
    <col min="261" max="262" width="14.59765625" style="2" customWidth="1"/>
    <col min="263" max="504" width="9" style="2"/>
    <col min="505" max="505" width="4.69921875" style="2" customWidth="1"/>
    <col min="506" max="506" width="34.09765625" style="2" customWidth="1"/>
    <col min="507" max="507" width="15.69921875" style="2" customWidth="1"/>
    <col min="508" max="508" width="15" style="2" customWidth="1"/>
    <col min="509" max="509" width="17.09765625" style="2" customWidth="1"/>
    <col min="510" max="510" width="16.296875" style="2" customWidth="1"/>
    <col min="511" max="512" width="9" style="2"/>
    <col min="513" max="513" width="18.296875" style="2" customWidth="1"/>
    <col min="514" max="514" width="15.59765625" style="2" customWidth="1"/>
    <col min="515" max="515" width="23.09765625" style="2" customWidth="1"/>
    <col min="516" max="516" width="14.8984375" style="2" bestFit="1" customWidth="1"/>
    <col min="517" max="518" width="14.59765625" style="2" customWidth="1"/>
    <col min="519" max="760" width="9" style="2"/>
    <col min="761" max="761" width="4.69921875" style="2" customWidth="1"/>
    <col min="762" max="762" width="34.09765625" style="2" customWidth="1"/>
    <col min="763" max="763" width="15.69921875" style="2" customWidth="1"/>
    <col min="764" max="764" width="15" style="2" customWidth="1"/>
    <col min="765" max="765" width="17.09765625" style="2" customWidth="1"/>
    <col min="766" max="766" width="16.296875" style="2" customWidth="1"/>
    <col min="767" max="768" width="9" style="2"/>
    <col min="769" max="769" width="18.296875" style="2" customWidth="1"/>
    <col min="770" max="770" width="15.59765625" style="2" customWidth="1"/>
    <col min="771" max="771" width="23.09765625" style="2" customWidth="1"/>
    <col min="772" max="772" width="14.8984375" style="2" bestFit="1" customWidth="1"/>
    <col min="773" max="774" width="14.59765625" style="2" customWidth="1"/>
    <col min="775" max="1016" width="9" style="2"/>
    <col min="1017" max="1017" width="4.69921875" style="2" customWidth="1"/>
    <col min="1018" max="1018" width="34.09765625" style="2" customWidth="1"/>
    <col min="1019" max="1019" width="15.69921875" style="2" customWidth="1"/>
    <col min="1020" max="1020" width="15" style="2" customWidth="1"/>
    <col min="1021" max="1021" width="17.09765625" style="2" customWidth="1"/>
    <col min="1022" max="1022" width="16.296875" style="2" customWidth="1"/>
    <col min="1023" max="1024" width="9" style="2"/>
    <col min="1025" max="1025" width="18.296875" style="2" customWidth="1"/>
    <col min="1026" max="1026" width="15.59765625" style="2" customWidth="1"/>
    <col min="1027" max="1027" width="23.09765625" style="2" customWidth="1"/>
    <col min="1028" max="1028" width="14.8984375" style="2" bestFit="1" customWidth="1"/>
    <col min="1029" max="1030" width="14.59765625" style="2" customWidth="1"/>
    <col min="1031" max="1272" width="9" style="2"/>
    <col min="1273" max="1273" width="4.69921875" style="2" customWidth="1"/>
    <col min="1274" max="1274" width="34.09765625" style="2" customWidth="1"/>
    <col min="1275" max="1275" width="15.69921875" style="2" customWidth="1"/>
    <col min="1276" max="1276" width="15" style="2" customWidth="1"/>
    <col min="1277" max="1277" width="17.09765625" style="2" customWidth="1"/>
    <col min="1278" max="1278" width="16.296875" style="2" customWidth="1"/>
    <col min="1279" max="1280" width="9" style="2"/>
    <col min="1281" max="1281" width="18.296875" style="2" customWidth="1"/>
    <col min="1282" max="1282" width="15.59765625" style="2" customWidth="1"/>
    <col min="1283" max="1283" width="23.09765625" style="2" customWidth="1"/>
    <col min="1284" max="1284" width="14.8984375" style="2" bestFit="1" customWidth="1"/>
    <col min="1285" max="1286" width="14.59765625" style="2" customWidth="1"/>
    <col min="1287" max="1528" width="9" style="2"/>
    <col min="1529" max="1529" width="4.69921875" style="2" customWidth="1"/>
    <col min="1530" max="1530" width="34.09765625" style="2" customWidth="1"/>
    <col min="1531" max="1531" width="15.69921875" style="2" customWidth="1"/>
    <col min="1532" max="1532" width="15" style="2" customWidth="1"/>
    <col min="1533" max="1533" width="17.09765625" style="2" customWidth="1"/>
    <col min="1534" max="1534" width="16.296875" style="2" customWidth="1"/>
    <col min="1535" max="1536" width="9" style="2"/>
    <col min="1537" max="1537" width="18.296875" style="2" customWidth="1"/>
    <col min="1538" max="1538" width="15.59765625" style="2" customWidth="1"/>
    <col min="1539" max="1539" width="23.09765625" style="2" customWidth="1"/>
    <col min="1540" max="1540" width="14.8984375" style="2" bestFit="1" customWidth="1"/>
    <col min="1541" max="1542" width="14.59765625" style="2" customWidth="1"/>
    <col min="1543" max="1784" width="9" style="2"/>
    <col min="1785" max="1785" width="4.69921875" style="2" customWidth="1"/>
    <col min="1786" max="1786" width="34.09765625" style="2" customWidth="1"/>
    <col min="1787" max="1787" width="15.69921875" style="2" customWidth="1"/>
    <col min="1788" max="1788" width="15" style="2" customWidth="1"/>
    <col min="1789" max="1789" width="17.09765625" style="2" customWidth="1"/>
    <col min="1790" max="1790" width="16.296875" style="2" customWidth="1"/>
    <col min="1791" max="1792" width="9" style="2"/>
    <col min="1793" max="1793" width="18.296875" style="2" customWidth="1"/>
    <col min="1794" max="1794" width="15.59765625" style="2" customWidth="1"/>
    <col min="1795" max="1795" width="23.09765625" style="2" customWidth="1"/>
    <col min="1796" max="1796" width="14.8984375" style="2" bestFit="1" customWidth="1"/>
    <col min="1797" max="1798" width="14.59765625" style="2" customWidth="1"/>
    <col min="1799" max="2040" width="9" style="2"/>
    <col min="2041" max="2041" width="4.69921875" style="2" customWidth="1"/>
    <col min="2042" max="2042" width="34.09765625" style="2" customWidth="1"/>
    <col min="2043" max="2043" width="15.69921875" style="2" customWidth="1"/>
    <col min="2044" max="2044" width="15" style="2" customWidth="1"/>
    <col min="2045" max="2045" width="17.09765625" style="2" customWidth="1"/>
    <col min="2046" max="2046" width="16.296875" style="2" customWidth="1"/>
    <col min="2047" max="2048" width="9" style="2"/>
    <col min="2049" max="2049" width="18.296875" style="2" customWidth="1"/>
    <col min="2050" max="2050" width="15.59765625" style="2" customWidth="1"/>
    <col min="2051" max="2051" width="23.09765625" style="2" customWidth="1"/>
    <col min="2052" max="2052" width="14.8984375" style="2" bestFit="1" customWidth="1"/>
    <col min="2053" max="2054" width="14.59765625" style="2" customWidth="1"/>
    <col min="2055" max="2296" width="9" style="2"/>
    <col min="2297" max="2297" width="4.69921875" style="2" customWidth="1"/>
    <col min="2298" max="2298" width="34.09765625" style="2" customWidth="1"/>
    <col min="2299" max="2299" width="15.69921875" style="2" customWidth="1"/>
    <col min="2300" max="2300" width="15" style="2" customWidth="1"/>
    <col min="2301" max="2301" width="17.09765625" style="2" customWidth="1"/>
    <col min="2302" max="2302" width="16.296875" style="2" customWidth="1"/>
    <col min="2303" max="2304" width="9" style="2"/>
    <col min="2305" max="2305" width="18.296875" style="2" customWidth="1"/>
    <col min="2306" max="2306" width="15.59765625" style="2" customWidth="1"/>
    <col min="2307" max="2307" width="23.09765625" style="2" customWidth="1"/>
    <col min="2308" max="2308" width="14.8984375" style="2" bestFit="1" customWidth="1"/>
    <col min="2309" max="2310" width="14.59765625" style="2" customWidth="1"/>
    <col min="2311" max="2552" width="9" style="2"/>
    <col min="2553" max="2553" width="4.69921875" style="2" customWidth="1"/>
    <col min="2554" max="2554" width="34.09765625" style="2" customWidth="1"/>
    <col min="2555" max="2555" width="15.69921875" style="2" customWidth="1"/>
    <col min="2556" max="2556" width="15" style="2" customWidth="1"/>
    <col min="2557" max="2557" width="17.09765625" style="2" customWidth="1"/>
    <col min="2558" max="2558" width="16.296875" style="2" customWidth="1"/>
    <col min="2559" max="2560" width="9" style="2"/>
    <col min="2561" max="2561" width="18.296875" style="2" customWidth="1"/>
    <col min="2562" max="2562" width="15.59765625" style="2" customWidth="1"/>
    <col min="2563" max="2563" width="23.09765625" style="2" customWidth="1"/>
    <col min="2564" max="2564" width="14.8984375" style="2" bestFit="1" customWidth="1"/>
    <col min="2565" max="2566" width="14.59765625" style="2" customWidth="1"/>
    <col min="2567" max="2808" width="9" style="2"/>
    <col min="2809" max="2809" width="4.69921875" style="2" customWidth="1"/>
    <col min="2810" max="2810" width="34.09765625" style="2" customWidth="1"/>
    <col min="2811" max="2811" width="15.69921875" style="2" customWidth="1"/>
    <col min="2812" max="2812" width="15" style="2" customWidth="1"/>
    <col min="2813" max="2813" width="17.09765625" style="2" customWidth="1"/>
    <col min="2814" max="2814" width="16.296875" style="2" customWidth="1"/>
    <col min="2815" max="2816" width="9" style="2"/>
    <col min="2817" max="2817" width="18.296875" style="2" customWidth="1"/>
    <col min="2818" max="2818" width="15.59765625" style="2" customWidth="1"/>
    <col min="2819" max="2819" width="23.09765625" style="2" customWidth="1"/>
    <col min="2820" max="2820" width="14.8984375" style="2" bestFit="1" customWidth="1"/>
    <col min="2821" max="2822" width="14.59765625" style="2" customWidth="1"/>
    <col min="2823" max="3064" width="9" style="2"/>
    <col min="3065" max="3065" width="4.69921875" style="2" customWidth="1"/>
    <col min="3066" max="3066" width="34.09765625" style="2" customWidth="1"/>
    <col min="3067" max="3067" width="15.69921875" style="2" customWidth="1"/>
    <col min="3068" max="3068" width="15" style="2" customWidth="1"/>
    <col min="3069" max="3069" width="17.09765625" style="2" customWidth="1"/>
    <col min="3070" max="3070" width="16.296875" style="2" customWidth="1"/>
    <col min="3071" max="3072" width="9" style="2"/>
    <col min="3073" max="3073" width="18.296875" style="2" customWidth="1"/>
    <col min="3074" max="3074" width="15.59765625" style="2" customWidth="1"/>
    <col min="3075" max="3075" width="23.09765625" style="2" customWidth="1"/>
    <col min="3076" max="3076" width="14.8984375" style="2" bestFit="1" customWidth="1"/>
    <col min="3077" max="3078" width="14.59765625" style="2" customWidth="1"/>
    <col min="3079" max="3320" width="9" style="2"/>
    <col min="3321" max="3321" width="4.69921875" style="2" customWidth="1"/>
    <col min="3322" max="3322" width="34.09765625" style="2" customWidth="1"/>
    <col min="3323" max="3323" width="15.69921875" style="2" customWidth="1"/>
    <col min="3324" max="3324" width="15" style="2" customWidth="1"/>
    <col min="3325" max="3325" width="17.09765625" style="2" customWidth="1"/>
    <col min="3326" max="3326" width="16.296875" style="2" customWidth="1"/>
    <col min="3327" max="3328" width="9" style="2"/>
    <col min="3329" max="3329" width="18.296875" style="2" customWidth="1"/>
    <col min="3330" max="3330" width="15.59765625" style="2" customWidth="1"/>
    <col min="3331" max="3331" width="23.09765625" style="2" customWidth="1"/>
    <col min="3332" max="3332" width="14.8984375" style="2" bestFit="1" customWidth="1"/>
    <col min="3333" max="3334" width="14.59765625" style="2" customWidth="1"/>
    <col min="3335" max="3576" width="9" style="2"/>
    <col min="3577" max="3577" width="4.69921875" style="2" customWidth="1"/>
    <col min="3578" max="3578" width="34.09765625" style="2" customWidth="1"/>
    <col min="3579" max="3579" width="15.69921875" style="2" customWidth="1"/>
    <col min="3580" max="3580" width="15" style="2" customWidth="1"/>
    <col min="3581" max="3581" width="17.09765625" style="2" customWidth="1"/>
    <col min="3582" max="3582" width="16.296875" style="2" customWidth="1"/>
    <col min="3583" max="3584" width="9" style="2"/>
    <col min="3585" max="3585" width="18.296875" style="2" customWidth="1"/>
    <col min="3586" max="3586" width="15.59765625" style="2" customWidth="1"/>
    <col min="3587" max="3587" width="23.09765625" style="2" customWidth="1"/>
    <col min="3588" max="3588" width="14.8984375" style="2" bestFit="1" customWidth="1"/>
    <col min="3589" max="3590" width="14.59765625" style="2" customWidth="1"/>
    <col min="3591" max="3832" width="9" style="2"/>
    <col min="3833" max="3833" width="4.69921875" style="2" customWidth="1"/>
    <col min="3834" max="3834" width="34.09765625" style="2" customWidth="1"/>
    <col min="3835" max="3835" width="15.69921875" style="2" customWidth="1"/>
    <col min="3836" max="3836" width="15" style="2" customWidth="1"/>
    <col min="3837" max="3837" width="17.09765625" style="2" customWidth="1"/>
    <col min="3838" max="3838" width="16.296875" style="2" customWidth="1"/>
    <col min="3839" max="3840" width="9" style="2"/>
    <col min="3841" max="3841" width="18.296875" style="2" customWidth="1"/>
    <col min="3842" max="3842" width="15.59765625" style="2" customWidth="1"/>
    <col min="3843" max="3843" width="23.09765625" style="2" customWidth="1"/>
    <col min="3844" max="3844" width="14.8984375" style="2" bestFit="1" customWidth="1"/>
    <col min="3845" max="3846" width="14.59765625" style="2" customWidth="1"/>
    <col min="3847" max="4088" width="9" style="2"/>
    <col min="4089" max="4089" width="4.69921875" style="2" customWidth="1"/>
    <col min="4090" max="4090" width="34.09765625" style="2" customWidth="1"/>
    <col min="4091" max="4091" width="15.69921875" style="2" customWidth="1"/>
    <col min="4092" max="4092" width="15" style="2" customWidth="1"/>
    <col min="4093" max="4093" width="17.09765625" style="2" customWidth="1"/>
    <col min="4094" max="4094" width="16.296875" style="2" customWidth="1"/>
    <col min="4095" max="4096" width="9" style="2"/>
    <col min="4097" max="4097" width="18.296875" style="2" customWidth="1"/>
    <col min="4098" max="4098" width="15.59765625" style="2" customWidth="1"/>
    <col min="4099" max="4099" width="23.09765625" style="2" customWidth="1"/>
    <col min="4100" max="4100" width="14.8984375" style="2" bestFit="1" customWidth="1"/>
    <col min="4101" max="4102" width="14.59765625" style="2" customWidth="1"/>
    <col min="4103" max="4344" width="9" style="2"/>
    <col min="4345" max="4345" width="4.69921875" style="2" customWidth="1"/>
    <col min="4346" max="4346" width="34.09765625" style="2" customWidth="1"/>
    <col min="4347" max="4347" width="15.69921875" style="2" customWidth="1"/>
    <col min="4348" max="4348" width="15" style="2" customWidth="1"/>
    <col min="4349" max="4349" width="17.09765625" style="2" customWidth="1"/>
    <col min="4350" max="4350" width="16.296875" style="2" customWidth="1"/>
    <col min="4351" max="4352" width="9" style="2"/>
    <col min="4353" max="4353" width="18.296875" style="2" customWidth="1"/>
    <col min="4354" max="4354" width="15.59765625" style="2" customWidth="1"/>
    <col min="4355" max="4355" width="23.09765625" style="2" customWidth="1"/>
    <col min="4356" max="4356" width="14.8984375" style="2" bestFit="1" customWidth="1"/>
    <col min="4357" max="4358" width="14.59765625" style="2" customWidth="1"/>
    <col min="4359" max="4600" width="9" style="2"/>
    <col min="4601" max="4601" width="4.69921875" style="2" customWidth="1"/>
    <col min="4602" max="4602" width="34.09765625" style="2" customWidth="1"/>
    <col min="4603" max="4603" width="15.69921875" style="2" customWidth="1"/>
    <col min="4604" max="4604" width="15" style="2" customWidth="1"/>
    <col min="4605" max="4605" width="17.09765625" style="2" customWidth="1"/>
    <col min="4606" max="4606" width="16.296875" style="2" customWidth="1"/>
    <col min="4607" max="4608" width="9" style="2"/>
    <col min="4609" max="4609" width="18.296875" style="2" customWidth="1"/>
    <col min="4610" max="4610" width="15.59765625" style="2" customWidth="1"/>
    <col min="4611" max="4611" width="23.09765625" style="2" customWidth="1"/>
    <col min="4612" max="4612" width="14.8984375" style="2" bestFit="1" customWidth="1"/>
    <col min="4613" max="4614" width="14.59765625" style="2" customWidth="1"/>
    <col min="4615" max="4856" width="9" style="2"/>
    <col min="4857" max="4857" width="4.69921875" style="2" customWidth="1"/>
    <col min="4858" max="4858" width="34.09765625" style="2" customWidth="1"/>
    <col min="4859" max="4859" width="15.69921875" style="2" customWidth="1"/>
    <col min="4860" max="4860" width="15" style="2" customWidth="1"/>
    <col min="4861" max="4861" width="17.09765625" style="2" customWidth="1"/>
    <col min="4862" max="4862" width="16.296875" style="2" customWidth="1"/>
    <col min="4863" max="4864" width="9" style="2"/>
    <col min="4865" max="4865" width="18.296875" style="2" customWidth="1"/>
    <col min="4866" max="4866" width="15.59765625" style="2" customWidth="1"/>
    <col min="4867" max="4867" width="23.09765625" style="2" customWidth="1"/>
    <col min="4868" max="4868" width="14.8984375" style="2" bestFit="1" customWidth="1"/>
    <col min="4869" max="4870" width="14.59765625" style="2" customWidth="1"/>
    <col min="4871" max="5112" width="9" style="2"/>
    <col min="5113" max="5113" width="4.69921875" style="2" customWidth="1"/>
    <col min="5114" max="5114" width="34.09765625" style="2" customWidth="1"/>
    <col min="5115" max="5115" width="15.69921875" style="2" customWidth="1"/>
    <col min="5116" max="5116" width="15" style="2" customWidth="1"/>
    <col min="5117" max="5117" width="17.09765625" style="2" customWidth="1"/>
    <col min="5118" max="5118" width="16.296875" style="2" customWidth="1"/>
    <col min="5119" max="5120" width="9" style="2"/>
    <col min="5121" max="5121" width="18.296875" style="2" customWidth="1"/>
    <col min="5122" max="5122" width="15.59765625" style="2" customWidth="1"/>
    <col min="5123" max="5123" width="23.09765625" style="2" customWidth="1"/>
    <col min="5124" max="5124" width="14.8984375" style="2" bestFit="1" customWidth="1"/>
    <col min="5125" max="5126" width="14.59765625" style="2" customWidth="1"/>
    <col min="5127" max="5368" width="9" style="2"/>
    <col min="5369" max="5369" width="4.69921875" style="2" customWidth="1"/>
    <col min="5370" max="5370" width="34.09765625" style="2" customWidth="1"/>
    <col min="5371" max="5371" width="15.69921875" style="2" customWidth="1"/>
    <col min="5372" max="5372" width="15" style="2" customWidth="1"/>
    <col min="5373" max="5373" width="17.09765625" style="2" customWidth="1"/>
    <col min="5374" max="5374" width="16.296875" style="2" customWidth="1"/>
    <col min="5375" max="5376" width="9" style="2"/>
    <col min="5377" max="5377" width="18.296875" style="2" customWidth="1"/>
    <col min="5378" max="5378" width="15.59765625" style="2" customWidth="1"/>
    <col min="5379" max="5379" width="23.09765625" style="2" customWidth="1"/>
    <col min="5380" max="5380" width="14.8984375" style="2" bestFit="1" customWidth="1"/>
    <col min="5381" max="5382" width="14.59765625" style="2" customWidth="1"/>
    <col min="5383" max="5624" width="9" style="2"/>
    <col min="5625" max="5625" width="4.69921875" style="2" customWidth="1"/>
    <col min="5626" max="5626" width="34.09765625" style="2" customWidth="1"/>
    <col min="5627" max="5627" width="15.69921875" style="2" customWidth="1"/>
    <col min="5628" max="5628" width="15" style="2" customWidth="1"/>
    <col min="5629" max="5629" width="17.09765625" style="2" customWidth="1"/>
    <col min="5630" max="5630" width="16.296875" style="2" customWidth="1"/>
    <col min="5631" max="5632" width="9" style="2"/>
    <col min="5633" max="5633" width="18.296875" style="2" customWidth="1"/>
    <col min="5634" max="5634" width="15.59765625" style="2" customWidth="1"/>
    <col min="5635" max="5635" width="23.09765625" style="2" customWidth="1"/>
    <col min="5636" max="5636" width="14.8984375" style="2" bestFit="1" customWidth="1"/>
    <col min="5637" max="5638" width="14.59765625" style="2" customWidth="1"/>
    <col min="5639" max="5880" width="9" style="2"/>
    <col min="5881" max="5881" width="4.69921875" style="2" customWidth="1"/>
    <col min="5882" max="5882" width="34.09765625" style="2" customWidth="1"/>
    <col min="5883" max="5883" width="15.69921875" style="2" customWidth="1"/>
    <col min="5884" max="5884" width="15" style="2" customWidth="1"/>
    <col min="5885" max="5885" width="17.09765625" style="2" customWidth="1"/>
    <col min="5886" max="5886" width="16.296875" style="2" customWidth="1"/>
    <col min="5887" max="5888" width="9" style="2"/>
    <col min="5889" max="5889" width="18.296875" style="2" customWidth="1"/>
    <col min="5890" max="5890" width="15.59765625" style="2" customWidth="1"/>
    <col min="5891" max="5891" width="23.09765625" style="2" customWidth="1"/>
    <col min="5892" max="5892" width="14.8984375" style="2" bestFit="1" customWidth="1"/>
    <col min="5893" max="5894" width="14.59765625" style="2" customWidth="1"/>
    <col min="5895" max="6136" width="9" style="2"/>
    <col min="6137" max="6137" width="4.69921875" style="2" customWidth="1"/>
    <col min="6138" max="6138" width="34.09765625" style="2" customWidth="1"/>
    <col min="6139" max="6139" width="15.69921875" style="2" customWidth="1"/>
    <col min="6140" max="6140" width="15" style="2" customWidth="1"/>
    <col min="6141" max="6141" width="17.09765625" style="2" customWidth="1"/>
    <col min="6142" max="6142" width="16.296875" style="2" customWidth="1"/>
    <col min="6143" max="6144" width="9" style="2"/>
    <col min="6145" max="6145" width="18.296875" style="2" customWidth="1"/>
    <col min="6146" max="6146" width="15.59765625" style="2" customWidth="1"/>
    <col min="6147" max="6147" width="23.09765625" style="2" customWidth="1"/>
    <col min="6148" max="6148" width="14.8984375" style="2" bestFit="1" customWidth="1"/>
    <col min="6149" max="6150" width="14.59765625" style="2" customWidth="1"/>
    <col min="6151" max="6392" width="9" style="2"/>
    <col min="6393" max="6393" width="4.69921875" style="2" customWidth="1"/>
    <col min="6394" max="6394" width="34.09765625" style="2" customWidth="1"/>
    <col min="6395" max="6395" width="15.69921875" style="2" customWidth="1"/>
    <col min="6396" max="6396" width="15" style="2" customWidth="1"/>
    <col min="6397" max="6397" width="17.09765625" style="2" customWidth="1"/>
    <col min="6398" max="6398" width="16.296875" style="2" customWidth="1"/>
    <col min="6399" max="6400" width="9" style="2"/>
    <col min="6401" max="6401" width="18.296875" style="2" customWidth="1"/>
    <col min="6402" max="6402" width="15.59765625" style="2" customWidth="1"/>
    <col min="6403" max="6403" width="23.09765625" style="2" customWidth="1"/>
    <col min="6404" max="6404" width="14.8984375" style="2" bestFit="1" customWidth="1"/>
    <col min="6405" max="6406" width="14.59765625" style="2" customWidth="1"/>
    <col min="6407" max="6648" width="9" style="2"/>
    <col min="6649" max="6649" width="4.69921875" style="2" customWidth="1"/>
    <col min="6650" max="6650" width="34.09765625" style="2" customWidth="1"/>
    <col min="6651" max="6651" width="15.69921875" style="2" customWidth="1"/>
    <col min="6652" max="6652" width="15" style="2" customWidth="1"/>
    <col min="6653" max="6653" width="17.09765625" style="2" customWidth="1"/>
    <col min="6654" max="6654" width="16.296875" style="2" customWidth="1"/>
    <col min="6655" max="6656" width="9" style="2"/>
    <col min="6657" max="6657" width="18.296875" style="2" customWidth="1"/>
    <col min="6658" max="6658" width="15.59765625" style="2" customWidth="1"/>
    <col min="6659" max="6659" width="23.09765625" style="2" customWidth="1"/>
    <col min="6660" max="6660" width="14.8984375" style="2" bestFit="1" customWidth="1"/>
    <col min="6661" max="6662" width="14.59765625" style="2" customWidth="1"/>
    <col min="6663" max="6904" width="9" style="2"/>
    <col min="6905" max="6905" width="4.69921875" style="2" customWidth="1"/>
    <col min="6906" max="6906" width="34.09765625" style="2" customWidth="1"/>
    <col min="6907" max="6907" width="15.69921875" style="2" customWidth="1"/>
    <col min="6908" max="6908" width="15" style="2" customWidth="1"/>
    <col min="6909" max="6909" width="17.09765625" style="2" customWidth="1"/>
    <col min="6910" max="6910" width="16.296875" style="2" customWidth="1"/>
    <col min="6911" max="6912" width="9" style="2"/>
    <col min="6913" max="6913" width="18.296875" style="2" customWidth="1"/>
    <col min="6914" max="6914" width="15.59765625" style="2" customWidth="1"/>
    <col min="6915" max="6915" width="23.09765625" style="2" customWidth="1"/>
    <col min="6916" max="6916" width="14.8984375" style="2" bestFit="1" customWidth="1"/>
    <col min="6917" max="6918" width="14.59765625" style="2" customWidth="1"/>
    <col min="6919" max="7160" width="9" style="2"/>
    <col min="7161" max="7161" width="4.69921875" style="2" customWidth="1"/>
    <col min="7162" max="7162" width="34.09765625" style="2" customWidth="1"/>
    <col min="7163" max="7163" width="15.69921875" style="2" customWidth="1"/>
    <col min="7164" max="7164" width="15" style="2" customWidth="1"/>
    <col min="7165" max="7165" width="17.09765625" style="2" customWidth="1"/>
    <col min="7166" max="7166" width="16.296875" style="2" customWidth="1"/>
    <col min="7167" max="7168" width="9" style="2"/>
    <col min="7169" max="7169" width="18.296875" style="2" customWidth="1"/>
    <col min="7170" max="7170" width="15.59765625" style="2" customWidth="1"/>
    <col min="7171" max="7171" width="23.09765625" style="2" customWidth="1"/>
    <col min="7172" max="7172" width="14.8984375" style="2" bestFit="1" customWidth="1"/>
    <col min="7173" max="7174" width="14.59765625" style="2" customWidth="1"/>
    <col min="7175" max="7416" width="9" style="2"/>
    <col min="7417" max="7417" width="4.69921875" style="2" customWidth="1"/>
    <col min="7418" max="7418" width="34.09765625" style="2" customWidth="1"/>
    <col min="7419" max="7419" width="15.69921875" style="2" customWidth="1"/>
    <col min="7420" max="7420" width="15" style="2" customWidth="1"/>
    <col min="7421" max="7421" width="17.09765625" style="2" customWidth="1"/>
    <col min="7422" max="7422" width="16.296875" style="2" customWidth="1"/>
    <col min="7423" max="7424" width="9" style="2"/>
    <col min="7425" max="7425" width="18.296875" style="2" customWidth="1"/>
    <col min="7426" max="7426" width="15.59765625" style="2" customWidth="1"/>
    <col min="7427" max="7427" width="23.09765625" style="2" customWidth="1"/>
    <col min="7428" max="7428" width="14.8984375" style="2" bestFit="1" customWidth="1"/>
    <col min="7429" max="7430" width="14.59765625" style="2" customWidth="1"/>
    <col min="7431" max="7672" width="9" style="2"/>
    <col min="7673" max="7673" width="4.69921875" style="2" customWidth="1"/>
    <col min="7674" max="7674" width="34.09765625" style="2" customWidth="1"/>
    <col min="7675" max="7675" width="15.69921875" style="2" customWidth="1"/>
    <col min="7676" max="7676" width="15" style="2" customWidth="1"/>
    <col min="7677" max="7677" width="17.09765625" style="2" customWidth="1"/>
    <col min="7678" max="7678" width="16.296875" style="2" customWidth="1"/>
    <col min="7679" max="7680" width="9" style="2"/>
    <col min="7681" max="7681" width="18.296875" style="2" customWidth="1"/>
    <col min="7682" max="7682" width="15.59765625" style="2" customWidth="1"/>
    <col min="7683" max="7683" width="23.09765625" style="2" customWidth="1"/>
    <col min="7684" max="7684" width="14.8984375" style="2" bestFit="1" customWidth="1"/>
    <col min="7685" max="7686" width="14.59765625" style="2" customWidth="1"/>
    <col min="7687" max="7928" width="9" style="2"/>
    <col min="7929" max="7929" width="4.69921875" style="2" customWidth="1"/>
    <col min="7930" max="7930" width="34.09765625" style="2" customWidth="1"/>
    <col min="7931" max="7931" width="15.69921875" style="2" customWidth="1"/>
    <col min="7932" max="7932" width="15" style="2" customWidth="1"/>
    <col min="7933" max="7933" width="17.09765625" style="2" customWidth="1"/>
    <col min="7934" max="7934" width="16.296875" style="2" customWidth="1"/>
    <col min="7935" max="7936" width="9" style="2"/>
    <col min="7937" max="7937" width="18.296875" style="2" customWidth="1"/>
    <col min="7938" max="7938" width="15.59765625" style="2" customWidth="1"/>
    <col min="7939" max="7939" width="23.09765625" style="2" customWidth="1"/>
    <col min="7940" max="7940" width="14.8984375" style="2" bestFit="1" customWidth="1"/>
    <col min="7941" max="7942" width="14.59765625" style="2" customWidth="1"/>
    <col min="7943" max="8184" width="9" style="2"/>
    <col min="8185" max="8185" width="4.69921875" style="2" customWidth="1"/>
    <col min="8186" max="8186" width="34.09765625" style="2" customWidth="1"/>
    <col min="8187" max="8187" width="15.69921875" style="2" customWidth="1"/>
    <col min="8188" max="8188" width="15" style="2" customWidth="1"/>
    <col min="8189" max="8189" width="17.09765625" style="2" customWidth="1"/>
    <col min="8190" max="8190" width="16.296875" style="2" customWidth="1"/>
    <col min="8191" max="8192" width="9" style="2"/>
    <col min="8193" max="8193" width="18.296875" style="2" customWidth="1"/>
    <col min="8194" max="8194" width="15.59765625" style="2" customWidth="1"/>
    <col min="8195" max="8195" width="23.09765625" style="2" customWidth="1"/>
    <col min="8196" max="8196" width="14.8984375" style="2" bestFit="1" customWidth="1"/>
    <col min="8197" max="8198" width="14.59765625" style="2" customWidth="1"/>
    <col min="8199" max="8440" width="9" style="2"/>
    <col min="8441" max="8441" width="4.69921875" style="2" customWidth="1"/>
    <col min="8442" max="8442" width="34.09765625" style="2" customWidth="1"/>
    <col min="8443" max="8443" width="15.69921875" style="2" customWidth="1"/>
    <col min="8444" max="8444" width="15" style="2" customWidth="1"/>
    <col min="8445" max="8445" width="17.09765625" style="2" customWidth="1"/>
    <col min="8446" max="8446" width="16.296875" style="2" customWidth="1"/>
    <col min="8447" max="8448" width="9" style="2"/>
    <col min="8449" max="8449" width="18.296875" style="2" customWidth="1"/>
    <col min="8450" max="8450" width="15.59765625" style="2" customWidth="1"/>
    <col min="8451" max="8451" width="23.09765625" style="2" customWidth="1"/>
    <col min="8452" max="8452" width="14.8984375" style="2" bestFit="1" customWidth="1"/>
    <col min="8453" max="8454" width="14.59765625" style="2" customWidth="1"/>
    <col min="8455" max="8696" width="9" style="2"/>
    <col min="8697" max="8697" width="4.69921875" style="2" customWidth="1"/>
    <col min="8698" max="8698" width="34.09765625" style="2" customWidth="1"/>
    <col min="8699" max="8699" width="15.69921875" style="2" customWidth="1"/>
    <col min="8700" max="8700" width="15" style="2" customWidth="1"/>
    <col min="8701" max="8701" width="17.09765625" style="2" customWidth="1"/>
    <col min="8702" max="8702" width="16.296875" style="2" customWidth="1"/>
    <col min="8703" max="8704" width="9" style="2"/>
    <col min="8705" max="8705" width="18.296875" style="2" customWidth="1"/>
    <col min="8706" max="8706" width="15.59765625" style="2" customWidth="1"/>
    <col min="8707" max="8707" width="23.09765625" style="2" customWidth="1"/>
    <col min="8708" max="8708" width="14.8984375" style="2" bestFit="1" customWidth="1"/>
    <col min="8709" max="8710" width="14.59765625" style="2" customWidth="1"/>
    <col min="8711" max="8952" width="9" style="2"/>
    <col min="8953" max="8953" width="4.69921875" style="2" customWidth="1"/>
    <col min="8954" max="8954" width="34.09765625" style="2" customWidth="1"/>
    <col min="8955" max="8955" width="15.69921875" style="2" customWidth="1"/>
    <col min="8956" max="8956" width="15" style="2" customWidth="1"/>
    <col min="8957" max="8957" width="17.09765625" style="2" customWidth="1"/>
    <col min="8958" max="8958" width="16.296875" style="2" customWidth="1"/>
    <col min="8959" max="8960" width="9" style="2"/>
    <col min="8961" max="8961" width="18.296875" style="2" customWidth="1"/>
    <col min="8962" max="8962" width="15.59765625" style="2" customWidth="1"/>
    <col min="8963" max="8963" width="23.09765625" style="2" customWidth="1"/>
    <col min="8964" max="8964" width="14.8984375" style="2" bestFit="1" customWidth="1"/>
    <col min="8965" max="8966" width="14.59765625" style="2" customWidth="1"/>
    <col min="8967" max="9208" width="9" style="2"/>
    <col min="9209" max="9209" width="4.69921875" style="2" customWidth="1"/>
    <col min="9210" max="9210" width="34.09765625" style="2" customWidth="1"/>
    <col min="9211" max="9211" width="15.69921875" style="2" customWidth="1"/>
    <col min="9212" max="9212" width="15" style="2" customWidth="1"/>
    <col min="9213" max="9213" width="17.09765625" style="2" customWidth="1"/>
    <col min="9214" max="9214" width="16.296875" style="2" customWidth="1"/>
    <col min="9215" max="9216" width="9" style="2"/>
    <col min="9217" max="9217" width="18.296875" style="2" customWidth="1"/>
    <col min="9218" max="9218" width="15.59765625" style="2" customWidth="1"/>
    <col min="9219" max="9219" width="23.09765625" style="2" customWidth="1"/>
    <col min="9220" max="9220" width="14.8984375" style="2" bestFit="1" customWidth="1"/>
    <col min="9221" max="9222" width="14.59765625" style="2" customWidth="1"/>
    <col min="9223" max="9464" width="9" style="2"/>
    <col min="9465" max="9465" width="4.69921875" style="2" customWidth="1"/>
    <col min="9466" max="9466" width="34.09765625" style="2" customWidth="1"/>
    <col min="9467" max="9467" width="15.69921875" style="2" customWidth="1"/>
    <col min="9468" max="9468" width="15" style="2" customWidth="1"/>
    <col min="9469" max="9469" width="17.09765625" style="2" customWidth="1"/>
    <col min="9470" max="9470" width="16.296875" style="2" customWidth="1"/>
    <col min="9471" max="9472" width="9" style="2"/>
    <col min="9473" max="9473" width="18.296875" style="2" customWidth="1"/>
    <col min="9474" max="9474" width="15.59765625" style="2" customWidth="1"/>
    <col min="9475" max="9475" width="23.09765625" style="2" customWidth="1"/>
    <col min="9476" max="9476" width="14.8984375" style="2" bestFit="1" customWidth="1"/>
    <col min="9477" max="9478" width="14.59765625" style="2" customWidth="1"/>
    <col min="9479" max="9720" width="9" style="2"/>
    <col min="9721" max="9721" width="4.69921875" style="2" customWidth="1"/>
    <col min="9722" max="9722" width="34.09765625" style="2" customWidth="1"/>
    <col min="9723" max="9723" width="15.69921875" style="2" customWidth="1"/>
    <col min="9724" max="9724" width="15" style="2" customWidth="1"/>
    <col min="9725" max="9725" width="17.09765625" style="2" customWidth="1"/>
    <col min="9726" max="9726" width="16.296875" style="2" customWidth="1"/>
    <col min="9727" max="9728" width="9" style="2"/>
    <col min="9729" max="9729" width="18.296875" style="2" customWidth="1"/>
    <col min="9730" max="9730" width="15.59765625" style="2" customWidth="1"/>
    <col min="9731" max="9731" width="23.09765625" style="2" customWidth="1"/>
    <col min="9732" max="9732" width="14.8984375" style="2" bestFit="1" customWidth="1"/>
    <col min="9733" max="9734" width="14.59765625" style="2" customWidth="1"/>
    <col min="9735" max="9976" width="9" style="2"/>
    <col min="9977" max="9977" width="4.69921875" style="2" customWidth="1"/>
    <col min="9978" max="9978" width="34.09765625" style="2" customWidth="1"/>
    <col min="9979" max="9979" width="15.69921875" style="2" customWidth="1"/>
    <col min="9980" max="9980" width="15" style="2" customWidth="1"/>
    <col min="9981" max="9981" width="17.09765625" style="2" customWidth="1"/>
    <col min="9982" max="9982" width="16.296875" style="2" customWidth="1"/>
    <col min="9983" max="9984" width="9" style="2"/>
    <col min="9985" max="9985" width="18.296875" style="2" customWidth="1"/>
    <col min="9986" max="9986" width="15.59765625" style="2" customWidth="1"/>
    <col min="9987" max="9987" width="23.09765625" style="2" customWidth="1"/>
    <col min="9988" max="9988" width="14.8984375" style="2" bestFit="1" customWidth="1"/>
    <col min="9989" max="9990" width="14.59765625" style="2" customWidth="1"/>
    <col min="9991" max="10232" width="9" style="2"/>
    <col min="10233" max="10233" width="4.69921875" style="2" customWidth="1"/>
    <col min="10234" max="10234" width="34.09765625" style="2" customWidth="1"/>
    <col min="10235" max="10235" width="15.69921875" style="2" customWidth="1"/>
    <col min="10236" max="10236" width="15" style="2" customWidth="1"/>
    <col min="10237" max="10237" width="17.09765625" style="2" customWidth="1"/>
    <col min="10238" max="10238" width="16.296875" style="2" customWidth="1"/>
    <col min="10239" max="10240" width="9" style="2"/>
    <col min="10241" max="10241" width="18.296875" style="2" customWidth="1"/>
    <col min="10242" max="10242" width="15.59765625" style="2" customWidth="1"/>
    <col min="10243" max="10243" width="23.09765625" style="2" customWidth="1"/>
    <col min="10244" max="10244" width="14.8984375" style="2" bestFit="1" customWidth="1"/>
    <col min="10245" max="10246" width="14.59765625" style="2" customWidth="1"/>
    <col min="10247" max="10488" width="9" style="2"/>
    <col min="10489" max="10489" width="4.69921875" style="2" customWidth="1"/>
    <col min="10490" max="10490" width="34.09765625" style="2" customWidth="1"/>
    <col min="10491" max="10491" width="15.69921875" style="2" customWidth="1"/>
    <col min="10492" max="10492" width="15" style="2" customWidth="1"/>
    <col min="10493" max="10493" width="17.09765625" style="2" customWidth="1"/>
    <col min="10494" max="10494" width="16.296875" style="2" customWidth="1"/>
    <col min="10495" max="10496" width="9" style="2"/>
    <col min="10497" max="10497" width="18.296875" style="2" customWidth="1"/>
    <col min="10498" max="10498" width="15.59765625" style="2" customWidth="1"/>
    <col min="10499" max="10499" width="23.09765625" style="2" customWidth="1"/>
    <col min="10500" max="10500" width="14.8984375" style="2" bestFit="1" customWidth="1"/>
    <col min="10501" max="10502" width="14.59765625" style="2" customWidth="1"/>
    <col min="10503" max="10744" width="9" style="2"/>
    <col min="10745" max="10745" width="4.69921875" style="2" customWidth="1"/>
    <col min="10746" max="10746" width="34.09765625" style="2" customWidth="1"/>
    <col min="10747" max="10747" width="15.69921875" style="2" customWidth="1"/>
    <col min="10748" max="10748" width="15" style="2" customWidth="1"/>
    <col min="10749" max="10749" width="17.09765625" style="2" customWidth="1"/>
    <col min="10750" max="10750" width="16.296875" style="2" customWidth="1"/>
    <col min="10751" max="10752" width="9" style="2"/>
    <col min="10753" max="10753" width="18.296875" style="2" customWidth="1"/>
    <col min="10754" max="10754" width="15.59765625" style="2" customWidth="1"/>
    <col min="10755" max="10755" width="23.09765625" style="2" customWidth="1"/>
    <col min="10756" max="10756" width="14.8984375" style="2" bestFit="1" customWidth="1"/>
    <col min="10757" max="10758" width="14.59765625" style="2" customWidth="1"/>
    <col min="10759" max="11000" width="9" style="2"/>
    <col min="11001" max="11001" width="4.69921875" style="2" customWidth="1"/>
    <col min="11002" max="11002" width="34.09765625" style="2" customWidth="1"/>
    <col min="11003" max="11003" width="15.69921875" style="2" customWidth="1"/>
    <col min="11004" max="11004" width="15" style="2" customWidth="1"/>
    <col min="11005" max="11005" width="17.09765625" style="2" customWidth="1"/>
    <col min="11006" max="11006" width="16.296875" style="2" customWidth="1"/>
    <col min="11007" max="11008" width="9" style="2"/>
    <col min="11009" max="11009" width="18.296875" style="2" customWidth="1"/>
    <col min="11010" max="11010" width="15.59765625" style="2" customWidth="1"/>
    <col min="11011" max="11011" width="23.09765625" style="2" customWidth="1"/>
    <col min="11012" max="11012" width="14.8984375" style="2" bestFit="1" customWidth="1"/>
    <col min="11013" max="11014" width="14.59765625" style="2" customWidth="1"/>
    <col min="11015" max="11256" width="9" style="2"/>
    <col min="11257" max="11257" width="4.69921875" style="2" customWidth="1"/>
    <col min="11258" max="11258" width="34.09765625" style="2" customWidth="1"/>
    <col min="11259" max="11259" width="15.69921875" style="2" customWidth="1"/>
    <col min="11260" max="11260" width="15" style="2" customWidth="1"/>
    <col min="11261" max="11261" width="17.09765625" style="2" customWidth="1"/>
    <col min="11262" max="11262" width="16.296875" style="2" customWidth="1"/>
    <col min="11263" max="11264" width="9" style="2"/>
    <col min="11265" max="11265" width="18.296875" style="2" customWidth="1"/>
    <col min="11266" max="11266" width="15.59765625" style="2" customWidth="1"/>
    <col min="11267" max="11267" width="23.09765625" style="2" customWidth="1"/>
    <col min="11268" max="11268" width="14.8984375" style="2" bestFit="1" customWidth="1"/>
    <col min="11269" max="11270" width="14.59765625" style="2" customWidth="1"/>
    <col min="11271" max="11512" width="9" style="2"/>
    <col min="11513" max="11513" width="4.69921875" style="2" customWidth="1"/>
    <col min="11514" max="11514" width="34.09765625" style="2" customWidth="1"/>
    <col min="11515" max="11515" width="15.69921875" style="2" customWidth="1"/>
    <col min="11516" max="11516" width="15" style="2" customWidth="1"/>
    <col min="11517" max="11517" width="17.09765625" style="2" customWidth="1"/>
    <col min="11518" max="11518" width="16.296875" style="2" customWidth="1"/>
    <col min="11519" max="11520" width="9" style="2"/>
    <col min="11521" max="11521" width="18.296875" style="2" customWidth="1"/>
    <col min="11522" max="11522" width="15.59765625" style="2" customWidth="1"/>
    <col min="11523" max="11523" width="23.09765625" style="2" customWidth="1"/>
    <col min="11524" max="11524" width="14.8984375" style="2" bestFit="1" customWidth="1"/>
    <col min="11525" max="11526" width="14.59765625" style="2" customWidth="1"/>
    <col min="11527" max="11768" width="9" style="2"/>
    <col min="11769" max="11769" width="4.69921875" style="2" customWidth="1"/>
    <col min="11770" max="11770" width="34.09765625" style="2" customWidth="1"/>
    <col min="11771" max="11771" width="15.69921875" style="2" customWidth="1"/>
    <col min="11772" max="11772" width="15" style="2" customWidth="1"/>
    <col min="11773" max="11773" width="17.09765625" style="2" customWidth="1"/>
    <col min="11774" max="11774" width="16.296875" style="2" customWidth="1"/>
    <col min="11775" max="11776" width="9" style="2"/>
    <col min="11777" max="11777" width="18.296875" style="2" customWidth="1"/>
    <col min="11778" max="11778" width="15.59765625" style="2" customWidth="1"/>
    <col min="11779" max="11779" width="23.09765625" style="2" customWidth="1"/>
    <col min="11780" max="11780" width="14.8984375" style="2" bestFit="1" customWidth="1"/>
    <col min="11781" max="11782" width="14.59765625" style="2" customWidth="1"/>
    <col min="11783" max="12024" width="9" style="2"/>
    <col min="12025" max="12025" width="4.69921875" style="2" customWidth="1"/>
    <col min="12026" max="12026" width="34.09765625" style="2" customWidth="1"/>
    <col min="12027" max="12027" width="15.69921875" style="2" customWidth="1"/>
    <col min="12028" max="12028" width="15" style="2" customWidth="1"/>
    <col min="12029" max="12029" width="17.09765625" style="2" customWidth="1"/>
    <col min="12030" max="12030" width="16.296875" style="2" customWidth="1"/>
    <col min="12031" max="12032" width="9" style="2"/>
    <col min="12033" max="12033" width="18.296875" style="2" customWidth="1"/>
    <col min="12034" max="12034" width="15.59765625" style="2" customWidth="1"/>
    <col min="12035" max="12035" width="23.09765625" style="2" customWidth="1"/>
    <col min="12036" max="12036" width="14.8984375" style="2" bestFit="1" customWidth="1"/>
    <col min="12037" max="12038" width="14.59765625" style="2" customWidth="1"/>
    <col min="12039" max="12280" width="9" style="2"/>
    <col min="12281" max="12281" width="4.69921875" style="2" customWidth="1"/>
    <col min="12282" max="12282" width="34.09765625" style="2" customWidth="1"/>
    <col min="12283" max="12283" width="15.69921875" style="2" customWidth="1"/>
    <col min="12284" max="12284" width="15" style="2" customWidth="1"/>
    <col min="12285" max="12285" width="17.09765625" style="2" customWidth="1"/>
    <col min="12286" max="12286" width="16.296875" style="2" customWidth="1"/>
    <col min="12287" max="12288" width="9" style="2"/>
    <col min="12289" max="12289" width="18.296875" style="2" customWidth="1"/>
    <col min="12290" max="12290" width="15.59765625" style="2" customWidth="1"/>
    <col min="12291" max="12291" width="23.09765625" style="2" customWidth="1"/>
    <col min="12292" max="12292" width="14.8984375" style="2" bestFit="1" customWidth="1"/>
    <col min="12293" max="12294" width="14.59765625" style="2" customWidth="1"/>
    <col min="12295" max="12536" width="9" style="2"/>
    <col min="12537" max="12537" width="4.69921875" style="2" customWidth="1"/>
    <col min="12538" max="12538" width="34.09765625" style="2" customWidth="1"/>
    <col min="12539" max="12539" width="15.69921875" style="2" customWidth="1"/>
    <col min="12540" max="12540" width="15" style="2" customWidth="1"/>
    <col min="12541" max="12541" width="17.09765625" style="2" customWidth="1"/>
    <col min="12542" max="12542" width="16.296875" style="2" customWidth="1"/>
    <col min="12543" max="12544" width="9" style="2"/>
    <col min="12545" max="12545" width="18.296875" style="2" customWidth="1"/>
    <col min="12546" max="12546" width="15.59765625" style="2" customWidth="1"/>
    <col min="12547" max="12547" width="23.09765625" style="2" customWidth="1"/>
    <col min="12548" max="12548" width="14.8984375" style="2" bestFit="1" customWidth="1"/>
    <col min="12549" max="12550" width="14.59765625" style="2" customWidth="1"/>
    <col min="12551" max="12792" width="9" style="2"/>
    <col min="12793" max="12793" width="4.69921875" style="2" customWidth="1"/>
    <col min="12794" max="12794" width="34.09765625" style="2" customWidth="1"/>
    <col min="12795" max="12795" width="15.69921875" style="2" customWidth="1"/>
    <col min="12796" max="12796" width="15" style="2" customWidth="1"/>
    <col min="12797" max="12797" width="17.09765625" style="2" customWidth="1"/>
    <col min="12798" max="12798" width="16.296875" style="2" customWidth="1"/>
    <col min="12799" max="12800" width="9" style="2"/>
    <col min="12801" max="12801" width="18.296875" style="2" customWidth="1"/>
    <col min="12802" max="12802" width="15.59765625" style="2" customWidth="1"/>
    <col min="12803" max="12803" width="23.09765625" style="2" customWidth="1"/>
    <col min="12804" max="12804" width="14.8984375" style="2" bestFit="1" customWidth="1"/>
    <col min="12805" max="12806" width="14.59765625" style="2" customWidth="1"/>
    <col min="12807" max="13048" width="9" style="2"/>
    <col min="13049" max="13049" width="4.69921875" style="2" customWidth="1"/>
    <col min="13050" max="13050" width="34.09765625" style="2" customWidth="1"/>
    <col min="13051" max="13051" width="15.69921875" style="2" customWidth="1"/>
    <col min="13052" max="13052" width="15" style="2" customWidth="1"/>
    <col min="13053" max="13053" width="17.09765625" style="2" customWidth="1"/>
    <col min="13054" max="13054" width="16.296875" style="2" customWidth="1"/>
    <col min="13055" max="13056" width="9" style="2"/>
    <col min="13057" max="13057" width="18.296875" style="2" customWidth="1"/>
    <col min="13058" max="13058" width="15.59765625" style="2" customWidth="1"/>
    <col min="13059" max="13059" width="23.09765625" style="2" customWidth="1"/>
    <col min="13060" max="13060" width="14.8984375" style="2" bestFit="1" customWidth="1"/>
    <col min="13061" max="13062" width="14.59765625" style="2" customWidth="1"/>
    <col min="13063" max="13304" width="9" style="2"/>
    <col min="13305" max="13305" width="4.69921875" style="2" customWidth="1"/>
    <col min="13306" max="13306" width="34.09765625" style="2" customWidth="1"/>
    <col min="13307" max="13307" width="15.69921875" style="2" customWidth="1"/>
    <col min="13308" max="13308" width="15" style="2" customWidth="1"/>
    <col min="13309" max="13309" width="17.09765625" style="2" customWidth="1"/>
    <col min="13310" max="13310" width="16.296875" style="2" customWidth="1"/>
    <col min="13311" max="13312" width="9" style="2"/>
    <col min="13313" max="13313" width="18.296875" style="2" customWidth="1"/>
    <col min="13314" max="13314" width="15.59765625" style="2" customWidth="1"/>
    <col min="13315" max="13315" width="23.09765625" style="2" customWidth="1"/>
    <col min="13316" max="13316" width="14.8984375" style="2" bestFit="1" customWidth="1"/>
    <col min="13317" max="13318" width="14.59765625" style="2" customWidth="1"/>
    <col min="13319" max="13560" width="9" style="2"/>
    <col min="13561" max="13561" width="4.69921875" style="2" customWidth="1"/>
    <col min="13562" max="13562" width="34.09765625" style="2" customWidth="1"/>
    <col min="13563" max="13563" width="15.69921875" style="2" customWidth="1"/>
    <col min="13564" max="13564" width="15" style="2" customWidth="1"/>
    <col min="13565" max="13565" width="17.09765625" style="2" customWidth="1"/>
    <col min="13566" max="13566" width="16.296875" style="2" customWidth="1"/>
    <col min="13567" max="13568" width="9" style="2"/>
    <col min="13569" max="13569" width="18.296875" style="2" customWidth="1"/>
    <col min="13570" max="13570" width="15.59765625" style="2" customWidth="1"/>
    <col min="13571" max="13571" width="23.09765625" style="2" customWidth="1"/>
    <col min="13572" max="13572" width="14.8984375" style="2" bestFit="1" customWidth="1"/>
    <col min="13573" max="13574" width="14.59765625" style="2" customWidth="1"/>
    <col min="13575" max="13816" width="9" style="2"/>
    <col min="13817" max="13817" width="4.69921875" style="2" customWidth="1"/>
    <col min="13818" max="13818" width="34.09765625" style="2" customWidth="1"/>
    <col min="13819" max="13819" width="15.69921875" style="2" customWidth="1"/>
    <col min="13820" max="13820" width="15" style="2" customWidth="1"/>
    <col min="13821" max="13821" width="17.09765625" style="2" customWidth="1"/>
    <col min="13822" max="13822" width="16.296875" style="2" customWidth="1"/>
    <col min="13823" max="13824" width="9" style="2"/>
    <col min="13825" max="13825" width="18.296875" style="2" customWidth="1"/>
    <col min="13826" max="13826" width="15.59765625" style="2" customWidth="1"/>
    <col min="13827" max="13827" width="23.09765625" style="2" customWidth="1"/>
    <col min="13828" max="13828" width="14.8984375" style="2" bestFit="1" customWidth="1"/>
    <col min="13829" max="13830" width="14.59765625" style="2" customWidth="1"/>
    <col min="13831" max="14072" width="9" style="2"/>
    <col min="14073" max="14073" width="4.69921875" style="2" customWidth="1"/>
    <col min="14074" max="14074" width="34.09765625" style="2" customWidth="1"/>
    <col min="14075" max="14075" width="15.69921875" style="2" customWidth="1"/>
    <col min="14076" max="14076" width="15" style="2" customWidth="1"/>
    <col min="14077" max="14077" width="17.09765625" style="2" customWidth="1"/>
    <col min="14078" max="14078" width="16.296875" style="2" customWidth="1"/>
    <col min="14079" max="14080" width="9" style="2"/>
    <col min="14081" max="14081" width="18.296875" style="2" customWidth="1"/>
    <col min="14082" max="14082" width="15.59765625" style="2" customWidth="1"/>
    <col min="14083" max="14083" width="23.09765625" style="2" customWidth="1"/>
    <col min="14084" max="14084" width="14.8984375" style="2" bestFit="1" customWidth="1"/>
    <col min="14085" max="14086" width="14.59765625" style="2" customWidth="1"/>
    <col min="14087" max="14328" width="9" style="2"/>
    <col min="14329" max="14329" width="4.69921875" style="2" customWidth="1"/>
    <col min="14330" max="14330" width="34.09765625" style="2" customWidth="1"/>
    <col min="14331" max="14331" width="15.69921875" style="2" customWidth="1"/>
    <col min="14332" max="14332" width="15" style="2" customWidth="1"/>
    <col min="14333" max="14333" width="17.09765625" style="2" customWidth="1"/>
    <col min="14334" max="14334" width="16.296875" style="2" customWidth="1"/>
    <col min="14335" max="14336" width="9" style="2"/>
    <col min="14337" max="14337" width="18.296875" style="2" customWidth="1"/>
    <col min="14338" max="14338" width="15.59765625" style="2" customWidth="1"/>
    <col min="14339" max="14339" width="23.09765625" style="2" customWidth="1"/>
    <col min="14340" max="14340" width="14.8984375" style="2" bestFit="1" customWidth="1"/>
    <col min="14341" max="14342" width="14.59765625" style="2" customWidth="1"/>
    <col min="14343" max="14584" width="9" style="2"/>
    <col min="14585" max="14585" width="4.69921875" style="2" customWidth="1"/>
    <col min="14586" max="14586" width="34.09765625" style="2" customWidth="1"/>
    <col min="14587" max="14587" width="15.69921875" style="2" customWidth="1"/>
    <col min="14588" max="14588" width="15" style="2" customWidth="1"/>
    <col min="14589" max="14589" width="17.09765625" style="2" customWidth="1"/>
    <col min="14590" max="14590" width="16.296875" style="2" customWidth="1"/>
    <col min="14591" max="14592" width="9" style="2"/>
    <col min="14593" max="14593" width="18.296875" style="2" customWidth="1"/>
    <col min="14594" max="14594" width="15.59765625" style="2" customWidth="1"/>
    <col min="14595" max="14595" width="23.09765625" style="2" customWidth="1"/>
    <col min="14596" max="14596" width="14.8984375" style="2" bestFit="1" customWidth="1"/>
    <col min="14597" max="14598" width="14.59765625" style="2" customWidth="1"/>
    <col min="14599" max="14840" width="9" style="2"/>
    <col min="14841" max="14841" width="4.69921875" style="2" customWidth="1"/>
    <col min="14842" max="14842" width="34.09765625" style="2" customWidth="1"/>
    <col min="14843" max="14843" width="15.69921875" style="2" customWidth="1"/>
    <col min="14844" max="14844" width="15" style="2" customWidth="1"/>
    <col min="14845" max="14845" width="17.09765625" style="2" customWidth="1"/>
    <col min="14846" max="14846" width="16.296875" style="2" customWidth="1"/>
    <col min="14847" max="14848" width="9" style="2"/>
    <col min="14849" max="14849" width="18.296875" style="2" customWidth="1"/>
    <col min="14850" max="14850" width="15.59765625" style="2" customWidth="1"/>
    <col min="14851" max="14851" width="23.09765625" style="2" customWidth="1"/>
    <col min="14852" max="14852" width="14.8984375" style="2" bestFit="1" customWidth="1"/>
    <col min="14853" max="14854" width="14.59765625" style="2" customWidth="1"/>
    <col min="14855" max="15096" width="9" style="2"/>
    <col min="15097" max="15097" width="4.69921875" style="2" customWidth="1"/>
    <col min="15098" max="15098" width="34.09765625" style="2" customWidth="1"/>
    <col min="15099" max="15099" width="15.69921875" style="2" customWidth="1"/>
    <col min="15100" max="15100" width="15" style="2" customWidth="1"/>
    <col min="15101" max="15101" width="17.09765625" style="2" customWidth="1"/>
    <col min="15102" max="15102" width="16.296875" style="2" customWidth="1"/>
    <col min="15103" max="15104" width="9" style="2"/>
    <col min="15105" max="15105" width="18.296875" style="2" customWidth="1"/>
    <col min="15106" max="15106" width="15.59765625" style="2" customWidth="1"/>
    <col min="15107" max="15107" width="23.09765625" style="2" customWidth="1"/>
    <col min="15108" max="15108" width="14.8984375" style="2" bestFit="1" customWidth="1"/>
    <col min="15109" max="15110" width="14.59765625" style="2" customWidth="1"/>
    <col min="15111" max="15352" width="9" style="2"/>
    <col min="15353" max="15353" width="4.69921875" style="2" customWidth="1"/>
    <col min="15354" max="15354" width="34.09765625" style="2" customWidth="1"/>
    <col min="15355" max="15355" width="15.69921875" style="2" customWidth="1"/>
    <col min="15356" max="15356" width="15" style="2" customWidth="1"/>
    <col min="15357" max="15357" width="17.09765625" style="2" customWidth="1"/>
    <col min="15358" max="15358" width="16.296875" style="2" customWidth="1"/>
    <col min="15359" max="15360" width="9" style="2"/>
    <col min="15361" max="15361" width="18.296875" style="2" customWidth="1"/>
    <col min="15362" max="15362" width="15.59765625" style="2" customWidth="1"/>
    <col min="15363" max="15363" width="23.09765625" style="2" customWidth="1"/>
    <col min="15364" max="15364" width="14.8984375" style="2" bestFit="1" customWidth="1"/>
    <col min="15365" max="15366" width="14.59765625" style="2" customWidth="1"/>
    <col min="15367" max="15608" width="9" style="2"/>
    <col min="15609" max="15609" width="4.69921875" style="2" customWidth="1"/>
    <col min="15610" max="15610" width="34.09765625" style="2" customWidth="1"/>
    <col min="15611" max="15611" width="15.69921875" style="2" customWidth="1"/>
    <col min="15612" max="15612" width="15" style="2" customWidth="1"/>
    <col min="15613" max="15613" width="17.09765625" style="2" customWidth="1"/>
    <col min="15614" max="15614" width="16.296875" style="2" customWidth="1"/>
    <col min="15615" max="15616" width="9" style="2"/>
    <col min="15617" max="15617" width="18.296875" style="2" customWidth="1"/>
    <col min="15618" max="15618" width="15.59765625" style="2" customWidth="1"/>
    <col min="15619" max="15619" width="23.09765625" style="2" customWidth="1"/>
    <col min="15620" max="15620" width="14.8984375" style="2" bestFit="1" customWidth="1"/>
    <col min="15621" max="15622" width="14.59765625" style="2" customWidth="1"/>
    <col min="15623" max="15864" width="9" style="2"/>
    <col min="15865" max="15865" width="4.69921875" style="2" customWidth="1"/>
    <col min="15866" max="15866" width="34.09765625" style="2" customWidth="1"/>
    <col min="15867" max="15867" width="15.69921875" style="2" customWidth="1"/>
    <col min="15868" max="15868" width="15" style="2" customWidth="1"/>
    <col min="15869" max="15869" width="17.09765625" style="2" customWidth="1"/>
    <col min="15870" max="15870" width="16.296875" style="2" customWidth="1"/>
    <col min="15871" max="15872" width="9" style="2"/>
    <col min="15873" max="15873" width="18.296875" style="2" customWidth="1"/>
    <col min="15874" max="15874" width="15.59765625" style="2" customWidth="1"/>
    <col min="15875" max="15875" width="23.09765625" style="2" customWidth="1"/>
    <col min="15876" max="15876" width="14.8984375" style="2" bestFit="1" customWidth="1"/>
    <col min="15877" max="15878" width="14.59765625" style="2" customWidth="1"/>
    <col min="15879" max="16120" width="9" style="2"/>
    <col min="16121" max="16121" width="4.69921875" style="2" customWidth="1"/>
    <col min="16122" max="16122" width="34.09765625" style="2" customWidth="1"/>
    <col min="16123" max="16123" width="15.69921875" style="2" customWidth="1"/>
    <col min="16124" max="16124" width="15" style="2" customWidth="1"/>
    <col min="16125" max="16125" width="17.09765625" style="2" customWidth="1"/>
    <col min="16126" max="16126" width="16.296875" style="2" customWidth="1"/>
    <col min="16127" max="16128" width="9" style="2"/>
    <col min="16129" max="16129" width="18.296875" style="2" customWidth="1"/>
    <col min="16130" max="16130" width="15.59765625" style="2" customWidth="1"/>
    <col min="16131" max="16131" width="23.09765625" style="2" customWidth="1"/>
    <col min="16132" max="16132" width="14.8984375" style="2" bestFit="1" customWidth="1"/>
    <col min="16133" max="16134" width="14.59765625" style="2" customWidth="1"/>
    <col min="16135" max="16384" width="9" style="2"/>
  </cols>
  <sheetData>
    <row r="1" spans="1:8" x14ac:dyDescent="0.25">
      <c r="A1" s="210" t="str">
        <f>'[1]pL 01- MB61-342'!A3:B3</f>
        <v>HỘI ĐỒNG NHÂN DÂN</v>
      </c>
      <c r="B1" s="210"/>
    </row>
    <row r="2" spans="1:8" x14ac:dyDescent="0.25">
      <c r="A2" s="211" t="str">
        <f>'[1]pL 01- MB61-342'!A4:B4</f>
        <v>PHƯỜNG ĐỒNG HỚI</v>
      </c>
      <c r="B2" s="211"/>
    </row>
    <row r="3" spans="1:8" x14ac:dyDescent="0.25">
      <c r="F3" s="200" t="s">
        <v>143</v>
      </c>
      <c r="G3" s="200"/>
    </row>
    <row r="4" spans="1:8" x14ac:dyDescent="0.25">
      <c r="F4" s="200" t="s">
        <v>144</v>
      </c>
      <c r="G4" s="200"/>
    </row>
    <row r="5" spans="1:8" x14ac:dyDescent="0.25">
      <c r="F5" s="3"/>
      <c r="G5" s="3"/>
    </row>
    <row r="6" spans="1:8" ht="21" customHeight="1" x14ac:dyDescent="0.25">
      <c r="A6" s="212" t="s">
        <v>145</v>
      </c>
      <c r="B6" s="212"/>
      <c r="C6" s="212"/>
      <c r="D6" s="212"/>
      <c r="E6" s="212"/>
      <c r="F6" s="212"/>
      <c r="G6" s="212"/>
      <c r="H6" s="212"/>
    </row>
    <row r="7" spans="1:8" ht="0.6" customHeight="1" x14ac:dyDescent="0.25">
      <c r="A7" s="204" t="str">
        <f>'[1]pL 01- MB61-342'!A6:J6</f>
        <v>(Phụ lục kèm theo Nghị quyết số                  /NQ-HĐND ngày             /3/2026 của HĐND phường Đồng Hới)</v>
      </c>
      <c r="B7" s="204"/>
      <c r="C7" s="204"/>
      <c r="D7" s="204"/>
      <c r="E7" s="204"/>
      <c r="F7" s="204"/>
      <c r="G7" s="204"/>
      <c r="H7" s="204"/>
    </row>
    <row r="8" spans="1:8" x14ac:dyDescent="0.25">
      <c r="A8" s="204" t="s">
        <v>494</v>
      </c>
      <c r="B8" s="204"/>
      <c r="C8" s="204"/>
      <c r="D8" s="204"/>
      <c r="E8" s="204"/>
      <c r="F8" s="204"/>
      <c r="G8" s="204"/>
      <c r="H8" s="204"/>
    </row>
    <row r="9" spans="1:8" x14ac:dyDescent="0.25">
      <c r="G9" s="6" t="s">
        <v>4</v>
      </c>
    </row>
    <row r="10" spans="1:8" s="28" customFormat="1" ht="13.2" x14ac:dyDescent="0.25">
      <c r="A10" s="205" t="s">
        <v>5</v>
      </c>
      <c r="B10" s="205" t="s">
        <v>6</v>
      </c>
      <c r="C10" s="205" t="s">
        <v>146</v>
      </c>
      <c r="D10" s="205"/>
      <c r="E10" s="205" t="s">
        <v>147</v>
      </c>
      <c r="F10" s="205"/>
      <c r="G10" s="205" t="s">
        <v>148</v>
      </c>
      <c r="H10" s="205"/>
    </row>
    <row r="11" spans="1:8" s="28" customFormat="1" ht="26.4" x14ac:dyDescent="0.25">
      <c r="A11" s="205"/>
      <c r="B11" s="205"/>
      <c r="C11" s="7" t="s">
        <v>149</v>
      </c>
      <c r="D11" s="7" t="s">
        <v>150</v>
      </c>
      <c r="E11" s="7" t="s">
        <v>149</v>
      </c>
      <c r="F11" s="7" t="s">
        <v>150</v>
      </c>
      <c r="G11" s="7" t="s">
        <v>149</v>
      </c>
      <c r="H11" s="7" t="s">
        <v>150</v>
      </c>
    </row>
    <row r="12" spans="1:8" s="28" customFormat="1" ht="33.75" customHeight="1" x14ac:dyDescent="0.25">
      <c r="A12" s="7" t="s">
        <v>16</v>
      </c>
      <c r="B12" s="7" t="s">
        <v>17</v>
      </c>
      <c r="C12" s="7">
        <v>1</v>
      </c>
      <c r="D12" s="7">
        <v>2</v>
      </c>
      <c r="E12" s="7">
        <v>3</v>
      </c>
      <c r="F12" s="7">
        <v>4</v>
      </c>
      <c r="G12" s="7" t="s">
        <v>151</v>
      </c>
      <c r="H12" s="7" t="s">
        <v>152</v>
      </c>
    </row>
    <row r="13" spans="1:8" s="28" customFormat="1" ht="37.5" customHeight="1" x14ac:dyDescent="0.25">
      <c r="A13" s="7"/>
      <c r="B13" s="11" t="s">
        <v>153</v>
      </c>
      <c r="C13" s="9">
        <f>C14+C89+C90+C91+C92</f>
        <v>1450262000000</v>
      </c>
      <c r="D13" s="9">
        <f>D14+D89+D90+D91+D92</f>
        <v>148524880000</v>
      </c>
      <c r="E13" s="9">
        <f>E14+E89+E90+E91+E92</f>
        <v>2990049596388</v>
      </c>
      <c r="F13" s="9">
        <f>F14+F89+F90+F91+F92</f>
        <v>422212792323</v>
      </c>
      <c r="G13" s="10">
        <f t="shared" ref="G13:H15" si="0">E13/C13</f>
        <v>2.0617306365249863</v>
      </c>
      <c r="H13" s="10">
        <f t="shared" si="0"/>
        <v>2.8427075135357791</v>
      </c>
    </row>
    <row r="14" spans="1:8" s="28" customFormat="1" ht="13.2" x14ac:dyDescent="0.25">
      <c r="A14" s="7" t="s">
        <v>16</v>
      </c>
      <c r="B14" s="11" t="s">
        <v>154</v>
      </c>
      <c r="C14" s="9">
        <f>C15+C80+C81</f>
        <v>1450262000000</v>
      </c>
      <c r="D14" s="9">
        <f>D15+D80+D81</f>
        <v>148524880000</v>
      </c>
      <c r="E14" s="9">
        <f>E15+E80+E81</f>
        <v>2892893558884</v>
      </c>
      <c r="F14" s="9">
        <f>F15+F80+F81</f>
        <v>325056754819</v>
      </c>
      <c r="G14" s="10">
        <f>E14/C14</f>
        <v>1.9947385775011688</v>
      </c>
      <c r="H14" s="10">
        <f t="shared" si="0"/>
        <v>2.1885676986845573</v>
      </c>
    </row>
    <row r="15" spans="1:8" s="28" customFormat="1" ht="13.2" x14ac:dyDescent="0.25">
      <c r="A15" s="7" t="s">
        <v>23</v>
      </c>
      <c r="B15" s="11" t="s">
        <v>24</v>
      </c>
      <c r="C15" s="9">
        <f>C16+C23+C31+C38+C45+C46+C49+C50+C55+C56+C57+C58+C59+C60+C61+C64+C76+C77+C78+C79</f>
        <v>1450262000000</v>
      </c>
      <c r="D15" s="9">
        <f>D16+D23+D31+D38+D45+D46+D49+D50+D55+D56+D57+D58+D59+D60+D61+D64+D76+D77+D78+D79+1080000</f>
        <v>148524880000</v>
      </c>
      <c r="E15" s="9">
        <f>E16+E23+E31+E38+E45+E46+E49+E50+E55+E56+E57+E58+E59+E60+E61+E64+E76+E77+E78+E79</f>
        <v>2892552756484</v>
      </c>
      <c r="F15" s="9">
        <f>F16+F23+F31+F38+F45+F46+F49+F50+F55+F56+F57+F58+F59+F60+F61+F64+F76+F77+F78+F79</f>
        <v>325056754819</v>
      </c>
      <c r="G15" s="10">
        <f t="shared" si="0"/>
        <v>1.9945035838241643</v>
      </c>
      <c r="H15" s="10">
        <f t="shared" si="0"/>
        <v>2.1885676986845573</v>
      </c>
    </row>
    <row r="16" spans="1:8" s="28" customFormat="1" ht="13.2" x14ac:dyDescent="0.25">
      <c r="A16" s="8">
        <v>1</v>
      </c>
      <c r="B16" s="14" t="s">
        <v>155</v>
      </c>
      <c r="C16" s="15">
        <f>SUM(C17:C22)</f>
        <v>0</v>
      </c>
      <c r="D16" s="15">
        <f>SUM(D17:D22)</f>
        <v>0</v>
      </c>
      <c r="E16" s="15">
        <f>SUM(E17:E22)</f>
        <v>90842324921</v>
      </c>
      <c r="F16" s="15">
        <f>SUM(F17:F22)</f>
        <v>1920219</v>
      </c>
      <c r="G16" s="19"/>
      <c r="H16" s="19"/>
    </row>
    <row r="17" spans="1:8" s="28" customFormat="1" ht="13.2" x14ac:dyDescent="0.25">
      <c r="A17" s="8" t="s">
        <v>81</v>
      </c>
      <c r="B17" s="14" t="s">
        <v>156</v>
      </c>
      <c r="C17" s="15"/>
      <c r="D17" s="15"/>
      <c r="E17" s="15">
        <v>85398124429</v>
      </c>
      <c r="F17" s="15">
        <v>1012447</v>
      </c>
      <c r="G17" s="19"/>
      <c r="H17" s="19"/>
    </row>
    <row r="18" spans="1:8" s="28" customFormat="1" ht="13.2" x14ac:dyDescent="0.25">
      <c r="A18" s="8" t="s">
        <v>83</v>
      </c>
      <c r="B18" s="14" t="s">
        <v>84</v>
      </c>
      <c r="C18" s="15"/>
      <c r="D18" s="15"/>
      <c r="E18" s="15">
        <v>5444200492</v>
      </c>
      <c r="F18" s="15">
        <v>907772</v>
      </c>
      <c r="G18" s="19"/>
      <c r="H18" s="19"/>
    </row>
    <row r="19" spans="1:8" s="28" customFormat="1" ht="26.4" x14ac:dyDescent="0.25">
      <c r="A19" s="8" t="s">
        <v>85</v>
      </c>
      <c r="B19" s="14" t="s">
        <v>157</v>
      </c>
      <c r="C19" s="15"/>
      <c r="D19" s="15"/>
      <c r="E19" s="15"/>
      <c r="F19" s="15"/>
      <c r="G19" s="19"/>
      <c r="H19" s="19"/>
    </row>
    <row r="20" spans="1:8" s="28" customFormat="1" ht="13.2" x14ac:dyDescent="0.25">
      <c r="A20" s="8" t="s">
        <v>87</v>
      </c>
      <c r="B20" s="14" t="s">
        <v>82</v>
      </c>
      <c r="C20" s="15"/>
      <c r="D20" s="15"/>
      <c r="E20" s="15"/>
      <c r="F20" s="15"/>
      <c r="G20" s="19"/>
      <c r="H20" s="19"/>
    </row>
    <row r="21" spans="1:8" s="28" customFormat="1" ht="13.2" x14ac:dyDescent="0.25">
      <c r="A21" s="8" t="s">
        <v>89</v>
      </c>
      <c r="B21" s="14" t="s">
        <v>158</v>
      </c>
      <c r="C21" s="15"/>
      <c r="D21" s="15"/>
      <c r="E21" s="15"/>
      <c r="F21" s="15"/>
      <c r="G21" s="19"/>
      <c r="H21" s="19"/>
    </row>
    <row r="22" spans="1:8" s="28" customFormat="1" ht="13.2" x14ac:dyDescent="0.25">
      <c r="A22" s="8" t="s">
        <v>91</v>
      </c>
      <c r="B22" s="14" t="s">
        <v>159</v>
      </c>
      <c r="C22" s="15"/>
      <c r="D22" s="15"/>
      <c r="E22" s="15"/>
      <c r="F22" s="15"/>
      <c r="G22" s="19"/>
      <c r="H22" s="19"/>
    </row>
    <row r="23" spans="1:8" s="28" customFormat="1" ht="26.4" x14ac:dyDescent="0.25">
      <c r="A23" s="8">
        <v>2</v>
      </c>
      <c r="B23" s="14" t="s">
        <v>160</v>
      </c>
      <c r="C23" s="15">
        <f>SUM(C24:C30)</f>
        <v>0</v>
      </c>
      <c r="D23" s="15">
        <f>SUM(D24:D30)</f>
        <v>0</v>
      </c>
      <c r="E23" s="15">
        <f>SUM(E24:E30)</f>
        <v>48854134107</v>
      </c>
      <c r="F23" s="15">
        <f>SUM(F24:F30)</f>
        <v>1715417316</v>
      </c>
      <c r="G23" s="19"/>
      <c r="H23" s="19"/>
    </row>
    <row r="24" spans="1:8" s="28" customFormat="1" ht="13.2" x14ac:dyDescent="0.25">
      <c r="A24" s="8" t="s">
        <v>116</v>
      </c>
      <c r="B24" s="14" t="s">
        <v>156</v>
      </c>
      <c r="C24" s="15"/>
      <c r="D24" s="15"/>
      <c r="E24" s="15">
        <v>26230944424</v>
      </c>
      <c r="F24" s="15">
        <v>1595795837</v>
      </c>
      <c r="G24" s="19"/>
      <c r="H24" s="19"/>
    </row>
    <row r="25" spans="1:8" s="28" customFormat="1" ht="13.2" x14ac:dyDescent="0.25">
      <c r="A25" s="8" t="s">
        <v>118</v>
      </c>
      <c r="B25" s="14" t="s">
        <v>84</v>
      </c>
      <c r="C25" s="15"/>
      <c r="D25" s="15"/>
      <c r="E25" s="15">
        <v>12130570881</v>
      </c>
      <c r="F25" s="15">
        <v>48851644</v>
      </c>
      <c r="G25" s="19"/>
      <c r="H25" s="19"/>
    </row>
    <row r="26" spans="1:8" s="28" customFormat="1" ht="26.4" x14ac:dyDescent="0.25">
      <c r="A26" s="8" t="s">
        <v>161</v>
      </c>
      <c r="B26" s="14" t="s">
        <v>157</v>
      </c>
      <c r="C26" s="15"/>
      <c r="D26" s="15"/>
      <c r="E26" s="15">
        <v>9375627650</v>
      </c>
      <c r="F26" s="15"/>
      <c r="G26" s="19"/>
      <c r="H26" s="19"/>
    </row>
    <row r="27" spans="1:8" s="28" customFormat="1" ht="13.2" x14ac:dyDescent="0.25">
      <c r="A27" s="8" t="s">
        <v>162</v>
      </c>
      <c r="B27" s="14" t="s">
        <v>82</v>
      </c>
      <c r="C27" s="15"/>
      <c r="D27" s="15"/>
      <c r="E27" s="15">
        <v>1116991152</v>
      </c>
      <c r="F27" s="15">
        <v>70769835</v>
      </c>
      <c r="G27" s="19"/>
      <c r="H27" s="19"/>
    </row>
    <row r="28" spans="1:8" s="28" customFormat="1" ht="13.2" x14ac:dyDescent="0.25">
      <c r="A28" s="8" t="s">
        <v>163</v>
      </c>
      <c r="B28" s="14" t="s">
        <v>158</v>
      </c>
      <c r="C28" s="15"/>
      <c r="D28" s="15"/>
      <c r="E28" s="15"/>
      <c r="F28" s="15"/>
      <c r="G28" s="19"/>
      <c r="H28" s="19"/>
    </row>
    <row r="29" spans="1:8" s="28" customFormat="1" ht="13.2" x14ac:dyDescent="0.25">
      <c r="A29" s="8" t="s">
        <v>164</v>
      </c>
      <c r="B29" s="14" t="s">
        <v>165</v>
      </c>
      <c r="C29" s="15"/>
      <c r="D29" s="15"/>
      <c r="E29" s="15"/>
      <c r="F29" s="15"/>
      <c r="G29" s="19"/>
      <c r="H29" s="19"/>
    </row>
    <row r="30" spans="1:8" s="28" customFormat="1" ht="13.2" x14ac:dyDescent="0.25">
      <c r="A30" s="8" t="s">
        <v>166</v>
      </c>
      <c r="B30" s="14" t="s">
        <v>159</v>
      </c>
      <c r="C30" s="15"/>
      <c r="D30" s="15"/>
      <c r="E30" s="15"/>
      <c r="F30" s="15"/>
      <c r="G30" s="19"/>
      <c r="H30" s="19"/>
    </row>
    <row r="31" spans="1:8" s="28" customFormat="1" ht="26.4" x14ac:dyDescent="0.25">
      <c r="A31" s="8">
        <v>3</v>
      </c>
      <c r="B31" s="14" t="s">
        <v>167</v>
      </c>
      <c r="C31" s="15">
        <f>SUM(C32:C37)</f>
        <v>0</v>
      </c>
      <c r="D31" s="15">
        <f>SUM(D32:D37)</f>
        <v>0</v>
      </c>
      <c r="E31" s="15">
        <f>SUM(E32:E37)</f>
        <v>24721376730</v>
      </c>
      <c r="F31" s="15">
        <f>SUM(F32:F37)</f>
        <v>0</v>
      </c>
      <c r="G31" s="19"/>
      <c r="H31" s="19"/>
    </row>
    <row r="32" spans="1:8" s="28" customFormat="1" ht="13.2" x14ac:dyDescent="0.25">
      <c r="A32" s="8" t="s">
        <v>168</v>
      </c>
      <c r="B32" s="14" t="s">
        <v>156</v>
      </c>
      <c r="C32" s="15"/>
      <c r="D32" s="15"/>
      <c r="E32" s="15">
        <v>8265910376</v>
      </c>
      <c r="F32" s="15"/>
      <c r="G32" s="19"/>
      <c r="H32" s="19"/>
    </row>
    <row r="33" spans="1:8" s="28" customFormat="1" ht="13.2" x14ac:dyDescent="0.25">
      <c r="A33" s="8" t="s">
        <v>169</v>
      </c>
      <c r="B33" s="14" t="s">
        <v>84</v>
      </c>
      <c r="C33" s="15"/>
      <c r="D33" s="15"/>
      <c r="E33" s="15">
        <v>16329403148</v>
      </c>
      <c r="F33" s="15"/>
      <c r="G33" s="19"/>
      <c r="H33" s="19"/>
    </row>
    <row r="34" spans="1:8" s="28" customFormat="1" ht="26.4" x14ac:dyDescent="0.25">
      <c r="A34" s="8" t="s">
        <v>170</v>
      </c>
      <c r="B34" s="14" t="s">
        <v>157</v>
      </c>
      <c r="C34" s="15"/>
      <c r="D34" s="15"/>
      <c r="E34" s="15"/>
      <c r="F34" s="15"/>
      <c r="G34" s="19"/>
      <c r="H34" s="19"/>
    </row>
    <row r="35" spans="1:8" s="28" customFormat="1" ht="13.2" x14ac:dyDescent="0.25">
      <c r="A35" s="8" t="s">
        <v>171</v>
      </c>
      <c r="B35" s="14" t="s">
        <v>82</v>
      </c>
      <c r="C35" s="15"/>
      <c r="D35" s="15"/>
      <c r="E35" s="15">
        <v>126063206</v>
      </c>
      <c r="F35" s="15"/>
      <c r="G35" s="19"/>
      <c r="H35" s="19"/>
    </row>
    <row r="36" spans="1:8" s="28" customFormat="1" ht="13.2" x14ac:dyDescent="0.25">
      <c r="A36" s="8" t="s">
        <v>172</v>
      </c>
      <c r="B36" s="14" t="s">
        <v>158</v>
      </c>
      <c r="C36" s="15"/>
      <c r="D36" s="15"/>
      <c r="E36" s="15"/>
      <c r="F36" s="15"/>
      <c r="G36" s="19"/>
      <c r="H36" s="19"/>
    </row>
    <row r="37" spans="1:8" s="28" customFormat="1" ht="13.2" x14ac:dyDescent="0.25">
      <c r="A37" s="8" t="s">
        <v>173</v>
      </c>
      <c r="B37" s="14" t="s">
        <v>159</v>
      </c>
      <c r="C37" s="15"/>
      <c r="D37" s="15"/>
      <c r="E37" s="15"/>
      <c r="F37" s="15"/>
      <c r="G37" s="19"/>
      <c r="H37" s="19"/>
    </row>
    <row r="38" spans="1:8" s="28" customFormat="1" ht="13.2" x14ac:dyDescent="0.25">
      <c r="A38" s="8">
        <v>4</v>
      </c>
      <c r="B38" s="14" t="s">
        <v>174</v>
      </c>
      <c r="C38" s="15">
        <v>8204000000</v>
      </c>
      <c r="D38" s="15">
        <v>5742800000</v>
      </c>
      <c r="E38" s="15">
        <f>SUM(E39:E44)</f>
        <v>358355490032</v>
      </c>
      <c r="F38" s="15">
        <f>SUM(F39:F44)</f>
        <v>12438131720</v>
      </c>
      <c r="G38" s="19">
        <f>E38/C38</f>
        <v>43.680581427596294</v>
      </c>
      <c r="H38" s="19">
        <f>F38/D38</f>
        <v>2.1658653827401269</v>
      </c>
    </row>
    <row r="39" spans="1:8" s="28" customFormat="1" ht="13.2" x14ac:dyDescent="0.25">
      <c r="A39" s="8" t="s">
        <v>175</v>
      </c>
      <c r="B39" s="14" t="s">
        <v>156</v>
      </c>
      <c r="C39" s="15"/>
      <c r="D39" s="15"/>
      <c r="E39" s="15">
        <v>285710098172</v>
      </c>
      <c r="F39" s="15">
        <v>9500620847</v>
      </c>
      <c r="G39" s="19"/>
      <c r="H39" s="19"/>
    </row>
    <row r="40" spans="1:8" s="28" customFormat="1" ht="13.2" x14ac:dyDescent="0.25">
      <c r="A40" s="8" t="s">
        <v>176</v>
      </c>
      <c r="B40" s="14" t="s">
        <v>84</v>
      </c>
      <c r="C40" s="15"/>
      <c r="D40" s="15"/>
      <c r="E40" s="15">
        <v>64035474971</v>
      </c>
      <c r="F40" s="15">
        <v>97542684</v>
      </c>
      <c r="G40" s="19"/>
      <c r="H40" s="19"/>
    </row>
    <row r="41" spans="1:8" s="28" customFormat="1" ht="26.4" x14ac:dyDescent="0.25">
      <c r="A41" s="8" t="s">
        <v>177</v>
      </c>
      <c r="B41" s="14" t="s">
        <v>157</v>
      </c>
      <c r="C41" s="15"/>
      <c r="D41" s="15"/>
      <c r="E41" s="15">
        <v>2315933001</v>
      </c>
      <c r="F41" s="15">
        <v>74916388</v>
      </c>
      <c r="G41" s="19"/>
      <c r="H41" s="19"/>
    </row>
    <row r="42" spans="1:8" s="28" customFormat="1" ht="13.2" x14ac:dyDescent="0.25">
      <c r="A42" s="8" t="s">
        <v>178</v>
      </c>
      <c r="B42" s="14" t="s">
        <v>82</v>
      </c>
      <c r="C42" s="15"/>
      <c r="D42" s="15"/>
      <c r="E42" s="15">
        <v>6293983888</v>
      </c>
      <c r="F42" s="15">
        <v>2765051801</v>
      </c>
      <c r="G42" s="19"/>
      <c r="H42" s="19"/>
    </row>
    <row r="43" spans="1:8" s="28" customFormat="1" ht="13.2" x14ac:dyDescent="0.25">
      <c r="A43" s="8" t="s">
        <v>179</v>
      </c>
      <c r="B43" s="14" t="s">
        <v>158</v>
      </c>
      <c r="C43" s="15"/>
      <c r="D43" s="15"/>
      <c r="E43" s="15"/>
      <c r="F43" s="15"/>
      <c r="G43" s="19"/>
      <c r="H43" s="19"/>
    </row>
    <row r="44" spans="1:8" s="28" customFormat="1" ht="13.2" x14ac:dyDescent="0.25">
      <c r="A44" s="8" t="s">
        <v>180</v>
      </c>
      <c r="B44" s="14" t="s">
        <v>159</v>
      </c>
      <c r="C44" s="15"/>
      <c r="D44" s="15"/>
      <c r="E44" s="15"/>
      <c r="F44" s="15"/>
      <c r="G44" s="19"/>
      <c r="H44" s="19"/>
    </row>
    <row r="45" spans="1:8" s="28" customFormat="1" ht="13.2" x14ac:dyDescent="0.25">
      <c r="A45" s="8">
        <v>5</v>
      </c>
      <c r="B45" s="14" t="s">
        <v>47</v>
      </c>
      <c r="C45" s="15">
        <v>4636000000</v>
      </c>
      <c r="D45" s="15">
        <v>4636000000</v>
      </c>
      <c r="E45" s="15">
        <v>95313703393</v>
      </c>
      <c r="F45" s="15">
        <v>4951165802</v>
      </c>
      <c r="G45" s="19">
        <f>E45/C45</f>
        <v>20.55947010202761</v>
      </c>
      <c r="H45" s="19">
        <f>F45/D45</f>
        <v>1.0679822696289905</v>
      </c>
    </row>
    <row r="46" spans="1:8" s="28" customFormat="1" ht="13.2" x14ac:dyDescent="0.25">
      <c r="A46" s="8">
        <v>6</v>
      </c>
      <c r="B46" s="14" t="s">
        <v>48</v>
      </c>
      <c r="C46" s="15">
        <f>SUM(C47:C48)</f>
        <v>0</v>
      </c>
      <c r="D46" s="15">
        <f>SUM(D47:D48)</f>
        <v>0</v>
      </c>
      <c r="E46" s="15">
        <v>138587215172</v>
      </c>
      <c r="F46" s="15"/>
      <c r="G46" s="19"/>
      <c r="H46" s="19"/>
    </row>
    <row r="47" spans="1:8" s="28" customFormat="1" ht="26.4" x14ac:dyDescent="0.25">
      <c r="A47" s="8" t="s">
        <v>181</v>
      </c>
      <c r="B47" s="18" t="s">
        <v>182</v>
      </c>
      <c r="C47" s="15"/>
      <c r="D47" s="26"/>
      <c r="E47" s="15"/>
      <c r="F47" s="15"/>
      <c r="G47" s="19"/>
      <c r="H47" s="19"/>
    </row>
    <row r="48" spans="1:8" s="28" customFormat="1" ht="13.2" x14ac:dyDescent="0.25">
      <c r="A48" s="8" t="s">
        <v>181</v>
      </c>
      <c r="B48" s="18" t="s">
        <v>183</v>
      </c>
      <c r="C48" s="15"/>
      <c r="D48" s="26"/>
      <c r="E48" s="15"/>
      <c r="F48" s="15"/>
      <c r="G48" s="19"/>
      <c r="H48" s="19"/>
    </row>
    <row r="49" spans="1:8" s="28" customFormat="1" ht="13.2" x14ac:dyDescent="0.25">
      <c r="A49" s="8">
        <v>7</v>
      </c>
      <c r="B49" s="14" t="s">
        <v>44</v>
      </c>
      <c r="C49" s="15">
        <v>14920000000</v>
      </c>
      <c r="D49" s="15">
        <v>11190000000</v>
      </c>
      <c r="E49" s="15">
        <v>65305096800</v>
      </c>
      <c r="F49" s="15">
        <v>58192235247</v>
      </c>
      <c r="G49" s="19">
        <f>E49/C49</f>
        <v>4.3770172117962467</v>
      </c>
      <c r="H49" s="19">
        <f>F49/D49</f>
        <v>5.2003784849865955</v>
      </c>
    </row>
    <row r="50" spans="1:8" s="28" customFormat="1" ht="13.2" x14ac:dyDescent="0.25">
      <c r="A50" s="8">
        <v>8</v>
      </c>
      <c r="B50" s="14" t="s">
        <v>184</v>
      </c>
      <c r="C50" s="15">
        <v>1402000000</v>
      </c>
      <c r="D50" s="15">
        <v>1402000000</v>
      </c>
      <c r="E50" s="15">
        <v>51661167517</v>
      </c>
      <c r="F50" s="15">
        <v>4242380979</v>
      </c>
      <c r="G50" s="19">
        <f>E50/C50</f>
        <v>36.848193664051358</v>
      </c>
      <c r="H50" s="19">
        <f>F50/D50</f>
        <v>3.0259493430813125</v>
      </c>
    </row>
    <row r="51" spans="1:8" s="28" customFormat="1" ht="13.2" x14ac:dyDescent="0.25">
      <c r="A51" s="8" t="s">
        <v>181</v>
      </c>
      <c r="B51" s="18" t="s">
        <v>185</v>
      </c>
      <c r="C51" s="26"/>
      <c r="D51" s="26"/>
      <c r="E51" s="15"/>
      <c r="F51" s="15"/>
      <c r="G51" s="19"/>
      <c r="H51" s="19"/>
    </row>
    <row r="52" spans="1:8" s="28" customFormat="1" ht="13.2" x14ac:dyDescent="0.25">
      <c r="A52" s="8" t="s">
        <v>181</v>
      </c>
      <c r="B52" s="18" t="s">
        <v>186</v>
      </c>
      <c r="C52" s="26"/>
      <c r="D52" s="26"/>
      <c r="E52" s="15"/>
      <c r="F52" s="15"/>
      <c r="G52" s="19"/>
      <c r="H52" s="19"/>
    </row>
    <row r="53" spans="1:8" s="28" customFormat="1" ht="13.2" x14ac:dyDescent="0.25">
      <c r="A53" s="8" t="s">
        <v>181</v>
      </c>
      <c r="B53" s="18" t="s">
        <v>187</v>
      </c>
      <c r="C53" s="26"/>
      <c r="D53" s="26"/>
      <c r="E53" s="15"/>
      <c r="F53" s="15"/>
      <c r="G53" s="19"/>
      <c r="H53" s="19"/>
    </row>
    <row r="54" spans="1:8" s="28" customFormat="1" ht="13.2" x14ac:dyDescent="0.25">
      <c r="A54" s="8" t="s">
        <v>181</v>
      </c>
      <c r="B54" s="18" t="s">
        <v>188</v>
      </c>
      <c r="C54" s="26"/>
      <c r="D54" s="26"/>
      <c r="E54" s="15"/>
      <c r="F54" s="15"/>
      <c r="G54" s="19"/>
      <c r="H54" s="19"/>
    </row>
    <row r="55" spans="1:8" s="28" customFormat="1" ht="18" customHeight="1" x14ac:dyDescent="0.25">
      <c r="A55" s="8">
        <v>9</v>
      </c>
      <c r="B55" s="14" t="s">
        <v>45</v>
      </c>
      <c r="C55" s="15"/>
      <c r="D55" s="15"/>
      <c r="E55" s="15"/>
      <c r="F55" s="15"/>
      <c r="G55" s="19"/>
      <c r="H55" s="19"/>
    </row>
    <row r="56" spans="1:8" s="28" customFormat="1" ht="18" customHeight="1" x14ac:dyDescent="0.25">
      <c r="A56" s="8">
        <v>10</v>
      </c>
      <c r="B56" s="14" t="s">
        <v>46</v>
      </c>
      <c r="C56" s="15">
        <v>9190000000</v>
      </c>
      <c r="D56" s="15">
        <v>7811500000</v>
      </c>
      <c r="E56" s="15">
        <v>11132114859</v>
      </c>
      <c r="F56" s="15">
        <v>9721505309</v>
      </c>
      <c r="G56" s="19">
        <f t="shared" ref="G56:H58" si="1">E56/C56</f>
        <v>1.2113291467899892</v>
      </c>
      <c r="H56" s="19">
        <f t="shared" si="1"/>
        <v>1.2445119770850668</v>
      </c>
    </row>
    <row r="57" spans="1:8" s="28" customFormat="1" ht="18" customHeight="1" x14ac:dyDescent="0.25">
      <c r="A57" s="8">
        <v>11</v>
      </c>
      <c r="B57" s="14" t="s">
        <v>189</v>
      </c>
      <c r="C57" s="15">
        <v>7580000000</v>
      </c>
      <c r="D57" s="15">
        <v>4169000000</v>
      </c>
      <c r="E57" s="15">
        <v>96856154159</v>
      </c>
      <c r="F57" s="15">
        <v>30061154361</v>
      </c>
      <c r="G57" s="19">
        <f t="shared" si="1"/>
        <v>12.777856749208443</v>
      </c>
      <c r="H57" s="19">
        <f t="shared" si="1"/>
        <v>7.2106390887503</v>
      </c>
    </row>
    <row r="58" spans="1:8" s="28" customFormat="1" ht="18" customHeight="1" x14ac:dyDescent="0.25">
      <c r="A58" s="8">
        <v>12</v>
      </c>
      <c r="B58" s="14" t="s">
        <v>190</v>
      </c>
      <c r="C58" s="15">
        <v>1403140000000</v>
      </c>
      <c r="D58" s="15">
        <v>112384000000</v>
      </c>
      <c r="E58" s="15">
        <v>1819161363579</v>
      </c>
      <c r="F58" s="15">
        <v>193802976806</v>
      </c>
      <c r="G58" s="19">
        <f t="shared" si="1"/>
        <v>1.2964931251186624</v>
      </c>
      <c r="H58" s="19">
        <f t="shared" si="1"/>
        <v>1.7244712486296983</v>
      </c>
    </row>
    <row r="59" spans="1:8" s="28" customFormat="1" ht="26.4" x14ac:dyDescent="0.25">
      <c r="A59" s="8">
        <v>13</v>
      </c>
      <c r="B59" s="14" t="s">
        <v>191</v>
      </c>
      <c r="C59" s="15"/>
      <c r="D59" s="15"/>
      <c r="E59" s="15"/>
      <c r="F59" s="15"/>
      <c r="G59" s="19"/>
      <c r="H59" s="19"/>
    </row>
    <row r="60" spans="1:8" s="28" customFormat="1" ht="13.2" x14ac:dyDescent="0.25">
      <c r="A60" s="8">
        <v>14</v>
      </c>
      <c r="B60" s="14" t="s">
        <v>192</v>
      </c>
      <c r="C60" s="15"/>
      <c r="D60" s="15"/>
      <c r="E60" s="15">
        <f>38027348421</f>
        <v>38027348421</v>
      </c>
      <c r="F60" s="15">
        <f>20880</f>
        <v>20880</v>
      </c>
      <c r="G60" s="19"/>
      <c r="H60" s="19"/>
    </row>
    <row r="61" spans="1:8" s="28" customFormat="1" ht="13.2" x14ac:dyDescent="0.25">
      <c r="A61" s="8">
        <v>15</v>
      </c>
      <c r="B61" s="14" t="s">
        <v>72</v>
      </c>
      <c r="C61" s="15">
        <v>3000000</v>
      </c>
      <c r="D61" s="15">
        <v>1500000</v>
      </c>
      <c r="E61" s="15">
        <v>11457332253</v>
      </c>
      <c r="F61" s="15">
        <v>948888944</v>
      </c>
      <c r="G61" s="19">
        <f>E61/C61</f>
        <v>3819.1107510000002</v>
      </c>
      <c r="H61" s="19">
        <f>F61/D61</f>
        <v>632.59262933333332</v>
      </c>
    </row>
    <row r="62" spans="1:8" s="28" customFormat="1" ht="13.2" x14ac:dyDescent="0.25">
      <c r="A62" s="8"/>
      <c r="B62" s="18" t="s">
        <v>73</v>
      </c>
      <c r="C62" s="15"/>
      <c r="D62" s="15"/>
      <c r="E62" s="15"/>
      <c r="F62" s="15"/>
      <c r="G62" s="19"/>
      <c r="H62" s="19"/>
    </row>
    <row r="63" spans="1:8" s="28" customFormat="1" ht="13.2" x14ac:dyDescent="0.25">
      <c r="A63" s="8"/>
      <c r="B63" s="18" t="s">
        <v>74</v>
      </c>
      <c r="C63" s="15"/>
      <c r="D63" s="15"/>
      <c r="E63" s="15"/>
      <c r="F63" s="15"/>
      <c r="G63" s="19"/>
      <c r="H63" s="19"/>
    </row>
    <row r="64" spans="1:8" s="28" customFormat="1" ht="13.2" x14ac:dyDescent="0.25">
      <c r="A64" s="8">
        <v>16</v>
      </c>
      <c r="B64" s="14" t="s">
        <v>70</v>
      </c>
      <c r="C64" s="15">
        <v>1175000000</v>
      </c>
      <c r="D64" s="15">
        <v>1175000000</v>
      </c>
      <c r="E64" s="15">
        <v>36160758501</v>
      </c>
      <c r="F64" s="15">
        <v>8933813336</v>
      </c>
      <c r="G64" s="19">
        <f>E64/C64</f>
        <v>30.775113617872339</v>
      </c>
      <c r="H64" s="19">
        <f>F64/D64</f>
        <v>7.6032453923404253</v>
      </c>
    </row>
    <row r="65" spans="1:8" s="28" customFormat="1" ht="13.2" x14ac:dyDescent="0.25">
      <c r="A65" s="8"/>
      <c r="B65" s="18" t="s">
        <v>71</v>
      </c>
      <c r="C65" s="15"/>
      <c r="D65" s="15"/>
      <c r="E65" s="15"/>
      <c r="F65" s="15"/>
      <c r="G65" s="19"/>
      <c r="H65" s="19"/>
    </row>
    <row r="66" spans="1:8" s="28" customFormat="1" ht="13.2" x14ac:dyDescent="0.25">
      <c r="A66" s="8"/>
      <c r="B66" s="14" t="s">
        <v>193</v>
      </c>
      <c r="C66" s="15"/>
      <c r="D66" s="15"/>
      <c r="E66" s="15"/>
      <c r="F66" s="15"/>
      <c r="G66" s="19"/>
      <c r="H66" s="19"/>
    </row>
    <row r="67" spans="1:8" s="28" customFormat="1" ht="13.2" x14ac:dyDescent="0.25">
      <c r="A67" s="8"/>
      <c r="B67" s="14" t="s">
        <v>194</v>
      </c>
      <c r="C67" s="15"/>
      <c r="D67" s="15"/>
      <c r="E67" s="15"/>
      <c r="F67" s="15"/>
      <c r="G67" s="19"/>
      <c r="H67" s="19"/>
    </row>
    <row r="68" spans="1:8" s="28" customFormat="1" ht="13.2" x14ac:dyDescent="0.25">
      <c r="A68" s="8"/>
      <c r="B68" s="14" t="s">
        <v>195</v>
      </c>
      <c r="C68" s="15"/>
      <c r="D68" s="15"/>
      <c r="E68" s="15"/>
      <c r="F68" s="15"/>
      <c r="G68" s="19"/>
      <c r="H68" s="19"/>
    </row>
    <row r="69" spans="1:8" s="35" customFormat="1" ht="13.2" x14ac:dyDescent="0.25">
      <c r="A69" s="25"/>
      <c r="B69" s="18" t="s">
        <v>196</v>
      </c>
      <c r="C69" s="26"/>
      <c r="D69" s="26"/>
      <c r="E69" s="26"/>
      <c r="F69" s="26"/>
      <c r="G69" s="19"/>
      <c r="H69" s="19"/>
    </row>
    <row r="70" spans="1:8" s="28" customFormat="1" ht="13.2" x14ac:dyDescent="0.25">
      <c r="A70" s="8"/>
      <c r="B70" s="14" t="s">
        <v>197</v>
      </c>
      <c r="C70" s="15"/>
      <c r="D70" s="15"/>
      <c r="E70" s="15"/>
      <c r="F70" s="15"/>
      <c r="G70" s="19"/>
      <c r="H70" s="19"/>
    </row>
    <row r="71" spans="1:8" s="28" customFormat="1" ht="13.2" x14ac:dyDescent="0.25">
      <c r="A71" s="8"/>
      <c r="B71" s="14" t="s">
        <v>198</v>
      </c>
      <c r="C71" s="15"/>
      <c r="D71" s="15"/>
      <c r="E71" s="15"/>
      <c r="F71" s="15"/>
      <c r="G71" s="19"/>
      <c r="H71" s="19"/>
    </row>
    <row r="72" spans="1:8" s="28" customFormat="1" ht="13.2" x14ac:dyDescent="0.25">
      <c r="A72" s="8"/>
      <c r="B72" s="14" t="s">
        <v>199</v>
      </c>
      <c r="C72" s="15"/>
      <c r="D72" s="15"/>
      <c r="E72" s="15"/>
      <c r="F72" s="15"/>
      <c r="G72" s="19"/>
      <c r="H72" s="19"/>
    </row>
    <row r="73" spans="1:8" s="28" customFormat="1" ht="13.2" x14ac:dyDescent="0.25">
      <c r="A73" s="8"/>
      <c r="B73" s="14" t="s">
        <v>200</v>
      </c>
      <c r="C73" s="15"/>
      <c r="D73" s="15"/>
      <c r="E73" s="15"/>
      <c r="F73" s="15"/>
      <c r="G73" s="19"/>
      <c r="H73" s="19"/>
    </row>
    <row r="74" spans="1:8" s="28" customFormat="1" ht="13.2" x14ac:dyDescent="0.25">
      <c r="A74" s="8"/>
      <c r="B74" s="14" t="s">
        <v>201</v>
      </c>
      <c r="C74" s="15"/>
      <c r="D74" s="15"/>
      <c r="E74" s="15"/>
      <c r="F74" s="15"/>
      <c r="G74" s="19"/>
      <c r="H74" s="19"/>
    </row>
    <row r="75" spans="1:8" s="28" customFormat="1" ht="13.2" x14ac:dyDescent="0.25">
      <c r="A75" s="8"/>
      <c r="B75" s="14" t="s">
        <v>202</v>
      </c>
      <c r="C75" s="15"/>
      <c r="D75" s="15"/>
      <c r="E75" s="15"/>
      <c r="F75" s="15"/>
      <c r="G75" s="19"/>
      <c r="H75" s="19"/>
    </row>
    <row r="76" spans="1:8" s="28" customFormat="1" ht="13.2" x14ac:dyDescent="0.25">
      <c r="A76" s="8">
        <v>17</v>
      </c>
      <c r="B76" s="14" t="s">
        <v>203</v>
      </c>
      <c r="C76" s="15">
        <v>12000000</v>
      </c>
      <c r="D76" s="15">
        <v>12000000</v>
      </c>
      <c r="E76" s="15">
        <v>47143900</v>
      </c>
      <c r="F76" s="15">
        <v>47143900</v>
      </c>
      <c r="G76" s="19">
        <f>E76/C76</f>
        <v>3.9286583333333334</v>
      </c>
      <c r="H76" s="19">
        <f>F76/D76</f>
        <v>3.9286583333333334</v>
      </c>
    </row>
    <row r="77" spans="1:8" s="28" customFormat="1" ht="13.2" x14ac:dyDescent="0.25">
      <c r="A77" s="8">
        <v>18</v>
      </c>
      <c r="B77" s="14" t="s">
        <v>204</v>
      </c>
      <c r="C77" s="15"/>
      <c r="D77" s="15"/>
      <c r="E77" s="15">
        <v>6070032140</v>
      </c>
      <c r="F77" s="15"/>
      <c r="G77" s="19"/>
      <c r="H77" s="19"/>
    </row>
    <row r="78" spans="1:8" s="28" customFormat="1" ht="39.6" x14ac:dyDescent="0.25">
      <c r="A78" s="8">
        <v>19</v>
      </c>
      <c r="B78" s="14" t="s">
        <v>205</v>
      </c>
      <c r="C78" s="15"/>
      <c r="D78" s="15"/>
      <c r="E78" s="15"/>
      <c r="F78" s="15"/>
      <c r="G78" s="19"/>
      <c r="H78" s="19"/>
    </row>
    <row r="79" spans="1:8" s="28" customFormat="1" ht="13.2" x14ac:dyDescent="0.25">
      <c r="A79" s="8">
        <v>20</v>
      </c>
      <c r="B79" s="14" t="s">
        <v>206</v>
      </c>
      <c r="C79" s="15"/>
      <c r="D79" s="15"/>
      <c r="E79" s="15"/>
      <c r="F79" s="15"/>
      <c r="G79" s="19"/>
      <c r="H79" s="19"/>
    </row>
    <row r="80" spans="1:8" s="28" customFormat="1" ht="13.2" x14ac:dyDescent="0.25">
      <c r="A80" s="7" t="s">
        <v>78</v>
      </c>
      <c r="B80" s="11" t="s">
        <v>207</v>
      </c>
      <c r="C80" s="9"/>
      <c r="D80" s="9"/>
      <c r="E80" s="9"/>
      <c r="F80" s="9"/>
      <c r="G80" s="10"/>
      <c r="H80" s="10"/>
    </row>
    <row r="81" spans="1:8" s="28" customFormat="1" ht="13.2" x14ac:dyDescent="0.25">
      <c r="A81" s="7" t="s">
        <v>96</v>
      </c>
      <c r="B81" s="11" t="s">
        <v>208</v>
      </c>
      <c r="C81" s="9">
        <f>SUM(C82:C88)</f>
        <v>0</v>
      </c>
      <c r="D81" s="9">
        <f>SUM(D82:D88)</f>
        <v>0</v>
      </c>
      <c r="E81" s="9">
        <f>SUM(E82:E88)</f>
        <v>340802400</v>
      </c>
      <c r="F81" s="9">
        <f>SUM(F82:F88)</f>
        <v>0</v>
      </c>
      <c r="G81" s="10"/>
      <c r="H81" s="10"/>
    </row>
    <row r="82" spans="1:8" s="28" customFormat="1" ht="13.2" x14ac:dyDescent="0.25">
      <c r="A82" s="8">
        <v>1</v>
      </c>
      <c r="B82" s="14" t="s">
        <v>98</v>
      </c>
      <c r="C82" s="15"/>
      <c r="D82" s="15"/>
      <c r="E82" s="15"/>
      <c r="F82" s="15"/>
      <c r="G82" s="19"/>
      <c r="H82" s="19"/>
    </row>
    <row r="83" spans="1:8" s="28" customFormat="1" ht="13.2" x14ac:dyDescent="0.25">
      <c r="A83" s="8">
        <v>2</v>
      </c>
      <c r="B83" s="14" t="s">
        <v>99</v>
      </c>
      <c r="C83" s="15"/>
      <c r="D83" s="15"/>
      <c r="E83" s="15"/>
      <c r="F83" s="15"/>
      <c r="G83" s="19"/>
      <c r="H83" s="19"/>
    </row>
    <row r="84" spans="1:8" s="28" customFormat="1" ht="13.2" x14ac:dyDescent="0.25">
      <c r="A84" s="8">
        <v>3</v>
      </c>
      <c r="B84" s="14" t="s">
        <v>209</v>
      </c>
      <c r="C84" s="15"/>
      <c r="D84" s="15"/>
      <c r="E84" s="15"/>
      <c r="F84" s="15"/>
      <c r="G84" s="19"/>
      <c r="H84" s="19"/>
    </row>
    <row r="85" spans="1:8" s="28" customFormat="1" ht="26.4" x14ac:dyDescent="0.25">
      <c r="A85" s="8">
        <v>4</v>
      </c>
      <c r="B85" s="14" t="s">
        <v>210</v>
      </c>
      <c r="C85" s="15"/>
      <c r="D85" s="15"/>
      <c r="E85" s="15"/>
      <c r="F85" s="15"/>
      <c r="G85" s="19"/>
      <c r="H85" s="19"/>
    </row>
    <row r="86" spans="1:8" s="28" customFormat="1" ht="13.2" x14ac:dyDescent="0.25">
      <c r="A86" s="8">
        <v>5</v>
      </c>
      <c r="B86" s="14" t="s">
        <v>211</v>
      </c>
      <c r="C86" s="15"/>
      <c r="D86" s="15"/>
      <c r="E86" s="15"/>
      <c r="F86" s="15"/>
      <c r="G86" s="19"/>
      <c r="H86" s="19"/>
    </row>
    <row r="87" spans="1:8" s="28" customFormat="1" ht="13.2" x14ac:dyDescent="0.25">
      <c r="A87" s="8">
        <v>6</v>
      </c>
      <c r="B87" s="14" t="s">
        <v>212</v>
      </c>
      <c r="C87" s="15"/>
      <c r="D87" s="15"/>
      <c r="E87" s="15"/>
      <c r="F87" s="15"/>
      <c r="G87" s="19"/>
      <c r="H87" s="19"/>
    </row>
    <row r="88" spans="1:8" s="28" customFormat="1" ht="13.2" x14ac:dyDescent="0.25">
      <c r="A88" s="8">
        <v>7</v>
      </c>
      <c r="B88" s="14" t="s">
        <v>92</v>
      </c>
      <c r="C88" s="15"/>
      <c r="D88" s="15"/>
      <c r="E88" s="15">
        <v>340802400</v>
      </c>
      <c r="F88" s="15"/>
      <c r="G88" s="19"/>
      <c r="H88" s="19"/>
    </row>
    <row r="89" spans="1:8" s="28" customFormat="1" ht="13.2" x14ac:dyDescent="0.25">
      <c r="A89" s="7" t="s">
        <v>17</v>
      </c>
      <c r="B89" s="11" t="s">
        <v>213</v>
      </c>
      <c r="C89" s="9"/>
      <c r="D89" s="9"/>
      <c r="E89" s="9">
        <v>6881000</v>
      </c>
      <c r="F89" s="9">
        <v>6881000</v>
      </c>
      <c r="G89" s="10"/>
      <c r="H89" s="10"/>
    </row>
    <row r="90" spans="1:8" s="28" customFormat="1" ht="13.2" x14ac:dyDescent="0.25">
      <c r="A90" s="7" t="s">
        <v>129</v>
      </c>
      <c r="B90" s="11" t="s">
        <v>214</v>
      </c>
      <c r="C90" s="9"/>
      <c r="D90" s="9"/>
      <c r="E90" s="9"/>
      <c r="F90" s="9"/>
      <c r="G90" s="10"/>
      <c r="H90" s="10"/>
    </row>
    <row r="91" spans="1:8" s="28" customFormat="1" ht="13.2" x14ac:dyDescent="0.25">
      <c r="A91" s="7" t="s">
        <v>139</v>
      </c>
      <c r="B91" s="11" t="s">
        <v>215</v>
      </c>
      <c r="C91" s="9"/>
      <c r="D91" s="9"/>
      <c r="E91" s="9">
        <v>1607378064</v>
      </c>
      <c r="F91" s="9">
        <v>1607378064</v>
      </c>
      <c r="G91" s="10"/>
      <c r="H91" s="10"/>
    </row>
    <row r="92" spans="1:8" s="28" customFormat="1" ht="26.4" x14ac:dyDescent="0.25">
      <c r="A92" s="7" t="s">
        <v>141</v>
      </c>
      <c r="B92" s="11" t="s">
        <v>216</v>
      </c>
      <c r="C92" s="9"/>
      <c r="D92" s="9"/>
      <c r="E92" s="9">
        <v>95541778440</v>
      </c>
      <c r="F92" s="9">
        <v>95541778440</v>
      </c>
      <c r="G92" s="10"/>
      <c r="H92" s="10"/>
    </row>
    <row r="93" spans="1:8" x14ac:dyDescent="0.25">
      <c r="A93" s="36"/>
    </row>
    <row r="94" spans="1:8" x14ac:dyDescent="0.25">
      <c r="A94" s="35"/>
    </row>
    <row r="95" spans="1:8" x14ac:dyDescent="0.25">
      <c r="A95" s="35"/>
    </row>
    <row r="96" spans="1:8" x14ac:dyDescent="0.25">
      <c r="A96" s="35"/>
    </row>
    <row r="97" spans="1:1" x14ac:dyDescent="0.25">
      <c r="A97" s="35"/>
    </row>
    <row r="98" spans="1:1" x14ac:dyDescent="0.25">
      <c r="A98" s="35"/>
    </row>
  </sheetData>
  <mergeCells count="12">
    <mergeCell ref="A10:A11"/>
    <mergeCell ref="B10:B11"/>
    <mergeCell ref="C10:D10"/>
    <mergeCell ref="E10:F10"/>
    <mergeCell ref="G10:H10"/>
    <mergeCell ref="A7:H7"/>
    <mergeCell ref="A8:H8"/>
    <mergeCell ref="A1:B1"/>
    <mergeCell ref="A2:B2"/>
    <mergeCell ref="F3:G3"/>
    <mergeCell ref="F4:G4"/>
    <mergeCell ref="A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topLeftCell="A24" workbookViewId="0">
      <selection activeCell="H11" sqref="H11"/>
    </sheetView>
  </sheetViews>
  <sheetFormatPr defaultColWidth="9" defaultRowHeight="13.8" x14ac:dyDescent="0.25"/>
  <cols>
    <col min="1" max="1" width="5.3984375" style="37" customWidth="1"/>
    <col min="2" max="2" width="35.69921875" style="37" customWidth="1"/>
    <col min="3" max="4" width="18.09765625" style="37" customWidth="1"/>
    <col min="5" max="256" width="9" style="37"/>
    <col min="257" max="257" width="5.3984375" style="37" customWidth="1"/>
    <col min="258" max="258" width="35.69921875" style="37" customWidth="1"/>
    <col min="259" max="260" width="18.09765625" style="37" customWidth="1"/>
    <col min="261" max="512" width="9" style="37"/>
    <col min="513" max="513" width="5.3984375" style="37" customWidth="1"/>
    <col min="514" max="514" width="35.69921875" style="37" customWidth="1"/>
    <col min="515" max="516" width="18.09765625" style="37" customWidth="1"/>
    <col min="517" max="768" width="9" style="37"/>
    <col min="769" max="769" width="5.3984375" style="37" customWidth="1"/>
    <col min="770" max="770" width="35.69921875" style="37" customWidth="1"/>
    <col min="771" max="772" width="18.09765625" style="37" customWidth="1"/>
    <col min="773" max="1024" width="9" style="37"/>
    <col min="1025" max="1025" width="5.3984375" style="37" customWidth="1"/>
    <col min="1026" max="1026" width="35.69921875" style="37" customWidth="1"/>
    <col min="1027" max="1028" width="18.09765625" style="37" customWidth="1"/>
    <col min="1029" max="1280" width="9" style="37"/>
    <col min="1281" max="1281" width="5.3984375" style="37" customWidth="1"/>
    <col min="1282" max="1282" width="35.69921875" style="37" customWidth="1"/>
    <col min="1283" max="1284" width="18.09765625" style="37" customWidth="1"/>
    <col min="1285" max="1536" width="9" style="37"/>
    <col min="1537" max="1537" width="5.3984375" style="37" customWidth="1"/>
    <col min="1538" max="1538" width="35.69921875" style="37" customWidth="1"/>
    <col min="1539" max="1540" width="18.09765625" style="37" customWidth="1"/>
    <col min="1541" max="1792" width="9" style="37"/>
    <col min="1793" max="1793" width="5.3984375" style="37" customWidth="1"/>
    <col min="1794" max="1794" width="35.69921875" style="37" customWidth="1"/>
    <col min="1795" max="1796" width="18.09765625" style="37" customWidth="1"/>
    <col min="1797" max="2048" width="9" style="37"/>
    <col min="2049" max="2049" width="5.3984375" style="37" customWidth="1"/>
    <col min="2050" max="2050" width="35.69921875" style="37" customWidth="1"/>
    <col min="2051" max="2052" width="18.09765625" style="37" customWidth="1"/>
    <col min="2053" max="2304" width="9" style="37"/>
    <col min="2305" max="2305" width="5.3984375" style="37" customWidth="1"/>
    <col min="2306" max="2306" width="35.69921875" style="37" customWidth="1"/>
    <col min="2307" max="2308" width="18.09765625" style="37" customWidth="1"/>
    <col min="2309" max="2560" width="9" style="37"/>
    <col min="2561" max="2561" width="5.3984375" style="37" customWidth="1"/>
    <col min="2562" max="2562" width="35.69921875" style="37" customWidth="1"/>
    <col min="2563" max="2564" width="18.09765625" style="37" customWidth="1"/>
    <col min="2565" max="2816" width="9" style="37"/>
    <col min="2817" max="2817" width="5.3984375" style="37" customWidth="1"/>
    <col min="2818" max="2818" width="35.69921875" style="37" customWidth="1"/>
    <col min="2819" max="2820" width="18.09765625" style="37" customWidth="1"/>
    <col min="2821" max="3072" width="9" style="37"/>
    <col min="3073" max="3073" width="5.3984375" style="37" customWidth="1"/>
    <col min="3074" max="3074" width="35.69921875" style="37" customWidth="1"/>
    <col min="3075" max="3076" width="18.09765625" style="37" customWidth="1"/>
    <col min="3077" max="3328" width="9" style="37"/>
    <col min="3329" max="3329" width="5.3984375" style="37" customWidth="1"/>
    <col min="3330" max="3330" width="35.69921875" style="37" customWidth="1"/>
    <col min="3331" max="3332" width="18.09765625" style="37" customWidth="1"/>
    <col min="3333" max="3584" width="9" style="37"/>
    <col min="3585" max="3585" width="5.3984375" style="37" customWidth="1"/>
    <col min="3586" max="3586" width="35.69921875" style="37" customWidth="1"/>
    <col min="3587" max="3588" width="18.09765625" style="37" customWidth="1"/>
    <col min="3589" max="3840" width="9" style="37"/>
    <col min="3841" max="3841" width="5.3984375" style="37" customWidth="1"/>
    <col min="3842" max="3842" width="35.69921875" style="37" customWidth="1"/>
    <col min="3843" max="3844" width="18.09765625" style="37" customWidth="1"/>
    <col min="3845" max="4096" width="9" style="37"/>
    <col min="4097" max="4097" width="5.3984375" style="37" customWidth="1"/>
    <col min="4098" max="4098" width="35.69921875" style="37" customWidth="1"/>
    <col min="4099" max="4100" width="18.09765625" style="37" customWidth="1"/>
    <col min="4101" max="4352" width="9" style="37"/>
    <col min="4353" max="4353" width="5.3984375" style="37" customWidth="1"/>
    <col min="4354" max="4354" width="35.69921875" style="37" customWidth="1"/>
    <col min="4355" max="4356" width="18.09765625" style="37" customWidth="1"/>
    <col min="4357" max="4608" width="9" style="37"/>
    <col min="4609" max="4609" width="5.3984375" style="37" customWidth="1"/>
    <col min="4610" max="4610" width="35.69921875" style="37" customWidth="1"/>
    <col min="4611" max="4612" width="18.09765625" style="37" customWidth="1"/>
    <col min="4613" max="4864" width="9" style="37"/>
    <col min="4865" max="4865" width="5.3984375" style="37" customWidth="1"/>
    <col min="4866" max="4866" width="35.69921875" style="37" customWidth="1"/>
    <col min="4867" max="4868" width="18.09765625" style="37" customWidth="1"/>
    <col min="4869" max="5120" width="9" style="37"/>
    <col min="5121" max="5121" width="5.3984375" style="37" customWidth="1"/>
    <col min="5122" max="5122" width="35.69921875" style="37" customWidth="1"/>
    <col min="5123" max="5124" width="18.09765625" style="37" customWidth="1"/>
    <col min="5125" max="5376" width="9" style="37"/>
    <col min="5377" max="5377" width="5.3984375" style="37" customWidth="1"/>
    <col min="5378" max="5378" width="35.69921875" style="37" customWidth="1"/>
    <col min="5379" max="5380" width="18.09765625" style="37" customWidth="1"/>
    <col min="5381" max="5632" width="9" style="37"/>
    <col min="5633" max="5633" width="5.3984375" style="37" customWidth="1"/>
    <col min="5634" max="5634" width="35.69921875" style="37" customWidth="1"/>
    <col min="5635" max="5636" width="18.09765625" style="37" customWidth="1"/>
    <col min="5637" max="5888" width="9" style="37"/>
    <col min="5889" max="5889" width="5.3984375" style="37" customWidth="1"/>
    <col min="5890" max="5890" width="35.69921875" style="37" customWidth="1"/>
    <col min="5891" max="5892" width="18.09765625" style="37" customWidth="1"/>
    <col min="5893" max="6144" width="9" style="37"/>
    <col min="6145" max="6145" width="5.3984375" style="37" customWidth="1"/>
    <col min="6146" max="6146" width="35.69921875" style="37" customWidth="1"/>
    <col min="6147" max="6148" width="18.09765625" style="37" customWidth="1"/>
    <col min="6149" max="6400" width="9" style="37"/>
    <col min="6401" max="6401" width="5.3984375" style="37" customWidth="1"/>
    <col min="6402" max="6402" width="35.69921875" style="37" customWidth="1"/>
    <col min="6403" max="6404" width="18.09765625" style="37" customWidth="1"/>
    <col min="6405" max="6656" width="9" style="37"/>
    <col min="6657" max="6657" width="5.3984375" style="37" customWidth="1"/>
    <col min="6658" max="6658" width="35.69921875" style="37" customWidth="1"/>
    <col min="6659" max="6660" width="18.09765625" style="37" customWidth="1"/>
    <col min="6661" max="6912" width="9" style="37"/>
    <col min="6913" max="6913" width="5.3984375" style="37" customWidth="1"/>
    <col min="6914" max="6914" width="35.69921875" style="37" customWidth="1"/>
    <col min="6915" max="6916" width="18.09765625" style="37" customWidth="1"/>
    <col min="6917" max="7168" width="9" style="37"/>
    <col min="7169" max="7169" width="5.3984375" style="37" customWidth="1"/>
    <col min="7170" max="7170" width="35.69921875" style="37" customWidth="1"/>
    <col min="7171" max="7172" width="18.09765625" style="37" customWidth="1"/>
    <col min="7173" max="7424" width="9" style="37"/>
    <col min="7425" max="7425" width="5.3984375" style="37" customWidth="1"/>
    <col min="7426" max="7426" width="35.69921875" style="37" customWidth="1"/>
    <col min="7427" max="7428" width="18.09765625" style="37" customWidth="1"/>
    <col min="7429" max="7680" width="9" style="37"/>
    <col min="7681" max="7681" width="5.3984375" style="37" customWidth="1"/>
    <col min="7682" max="7682" width="35.69921875" style="37" customWidth="1"/>
    <col min="7683" max="7684" width="18.09765625" style="37" customWidth="1"/>
    <col min="7685" max="7936" width="9" style="37"/>
    <col min="7937" max="7937" width="5.3984375" style="37" customWidth="1"/>
    <col min="7938" max="7938" width="35.69921875" style="37" customWidth="1"/>
    <col min="7939" max="7940" width="18.09765625" style="37" customWidth="1"/>
    <col min="7941" max="8192" width="9" style="37"/>
    <col min="8193" max="8193" width="5.3984375" style="37" customWidth="1"/>
    <col min="8194" max="8194" width="35.69921875" style="37" customWidth="1"/>
    <col min="8195" max="8196" width="18.09765625" style="37" customWidth="1"/>
    <col min="8197" max="8448" width="9" style="37"/>
    <col min="8449" max="8449" width="5.3984375" style="37" customWidth="1"/>
    <col min="8450" max="8450" width="35.69921875" style="37" customWidth="1"/>
    <col min="8451" max="8452" width="18.09765625" style="37" customWidth="1"/>
    <col min="8453" max="8704" width="9" style="37"/>
    <col min="8705" max="8705" width="5.3984375" style="37" customWidth="1"/>
    <col min="8706" max="8706" width="35.69921875" style="37" customWidth="1"/>
    <col min="8707" max="8708" width="18.09765625" style="37" customWidth="1"/>
    <col min="8709" max="8960" width="9" style="37"/>
    <col min="8961" max="8961" width="5.3984375" style="37" customWidth="1"/>
    <col min="8962" max="8962" width="35.69921875" style="37" customWidth="1"/>
    <col min="8963" max="8964" width="18.09765625" style="37" customWidth="1"/>
    <col min="8965" max="9216" width="9" style="37"/>
    <col min="9217" max="9217" width="5.3984375" style="37" customWidth="1"/>
    <col min="9218" max="9218" width="35.69921875" style="37" customWidth="1"/>
    <col min="9219" max="9220" width="18.09765625" style="37" customWidth="1"/>
    <col min="9221" max="9472" width="9" style="37"/>
    <col min="9473" max="9473" width="5.3984375" style="37" customWidth="1"/>
    <col min="9474" max="9474" width="35.69921875" style="37" customWidth="1"/>
    <col min="9475" max="9476" width="18.09765625" style="37" customWidth="1"/>
    <col min="9477" max="9728" width="9" style="37"/>
    <col min="9729" max="9729" width="5.3984375" style="37" customWidth="1"/>
    <col min="9730" max="9730" width="35.69921875" style="37" customWidth="1"/>
    <col min="9731" max="9732" width="18.09765625" style="37" customWidth="1"/>
    <col min="9733" max="9984" width="9" style="37"/>
    <col min="9985" max="9985" width="5.3984375" style="37" customWidth="1"/>
    <col min="9986" max="9986" width="35.69921875" style="37" customWidth="1"/>
    <col min="9987" max="9988" width="18.09765625" style="37" customWidth="1"/>
    <col min="9989" max="10240" width="9" style="37"/>
    <col min="10241" max="10241" width="5.3984375" style="37" customWidth="1"/>
    <col min="10242" max="10242" width="35.69921875" style="37" customWidth="1"/>
    <col min="10243" max="10244" width="18.09765625" style="37" customWidth="1"/>
    <col min="10245" max="10496" width="9" style="37"/>
    <col min="10497" max="10497" width="5.3984375" style="37" customWidth="1"/>
    <col min="10498" max="10498" width="35.69921875" style="37" customWidth="1"/>
    <col min="10499" max="10500" width="18.09765625" style="37" customWidth="1"/>
    <col min="10501" max="10752" width="9" style="37"/>
    <col min="10753" max="10753" width="5.3984375" style="37" customWidth="1"/>
    <col min="10754" max="10754" width="35.69921875" style="37" customWidth="1"/>
    <col min="10755" max="10756" width="18.09765625" style="37" customWidth="1"/>
    <col min="10757" max="11008" width="9" style="37"/>
    <col min="11009" max="11009" width="5.3984375" style="37" customWidth="1"/>
    <col min="11010" max="11010" width="35.69921875" style="37" customWidth="1"/>
    <col min="11011" max="11012" width="18.09765625" style="37" customWidth="1"/>
    <col min="11013" max="11264" width="9" style="37"/>
    <col min="11265" max="11265" width="5.3984375" style="37" customWidth="1"/>
    <col min="11266" max="11266" width="35.69921875" style="37" customWidth="1"/>
    <col min="11267" max="11268" width="18.09765625" style="37" customWidth="1"/>
    <col min="11269" max="11520" width="9" style="37"/>
    <col min="11521" max="11521" width="5.3984375" style="37" customWidth="1"/>
    <col min="11522" max="11522" width="35.69921875" style="37" customWidth="1"/>
    <col min="11523" max="11524" width="18.09765625" style="37" customWidth="1"/>
    <col min="11525" max="11776" width="9" style="37"/>
    <col min="11777" max="11777" width="5.3984375" style="37" customWidth="1"/>
    <col min="11778" max="11778" width="35.69921875" style="37" customWidth="1"/>
    <col min="11779" max="11780" width="18.09765625" style="37" customWidth="1"/>
    <col min="11781" max="12032" width="9" style="37"/>
    <col min="12033" max="12033" width="5.3984375" style="37" customWidth="1"/>
    <col min="12034" max="12034" width="35.69921875" style="37" customWidth="1"/>
    <col min="12035" max="12036" width="18.09765625" style="37" customWidth="1"/>
    <col min="12037" max="12288" width="9" style="37"/>
    <col min="12289" max="12289" width="5.3984375" style="37" customWidth="1"/>
    <col min="12290" max="12290" width="35.69921875" style="37" customWidth="1"/>
    <col min="12291" max="12292" width="18.09765625" style="37" customWidth="1"/>
    <col min="12293" max="12544" width="9" style="37"/>
    <col min="12545" max="12545" width="5.3984375" style="37" customWidth="1"/>
    <col min="12546" max="12546" width="35.69921875" style="37" customWidth="1"/>
    <col min="12547" max="12548" width="18.09765625" style="37" customWidth="1"/>
    <col min="12549" max="12800" width="9" style="37"/>
    <col min="12801" max="12801" width="5.3984375" style="37" customWidth="1"/>
    <col min="12802" max="12802" width="35.69921875" style="37" customWidth="1"/>
    <col min="12803" max="12804" width="18.09765625" style="37" customWidth="1"/>
    <col min="12805" max="13056" width="9" style="37"/>
    <col min="13057" max="13057" width="5.3984375" style="37" customWidth="1"/>
    <col min="13058" max="13058" width="35.69921875" style="37" customWidth="1"/>
    <col min="13059" max="13060" width="18.09765625" style="37" customWidth="1"/>
    <col min="13061" max="13312" width="9" style="37"/>
    <col min="13313" max="13313" width="5.3984375" style="37" customWidth="1"/>
    <col min="13314" max="13314" width="35.69921875" style="37" customWidth="1"/>
    <col min="13315" max="13316" width="18.09765625" style="37" customWidth="1"/>
    <col min="13317" max="13568" width="9" style="37"/>
    <col min="13569" max="13569" width="5.3984375" style="37" customWidth="1"/>
    <col min="13570" max="13570" width="35.69921875" style="37" customWidth="1"/>
    <col min="13571" max="13572" width="18.09765625" style="37" customWidth="1"/>
    <col min="13573" max="13824" width="9" style="37"/>
    <col min="13825" max="13825" width="5.3984375" style="37" customWidth="1"/>
    <col min="13826" max="13826" width="35.69921875" style="37" customWidth="1"/>
    <col min="13827" max="13828" width="18.09765625" style="37" customWidth="1"/>
    <col min="13829" max="14080" width="9" style="37"/>
    <col min="14081" max="14081" width="5.3984375" style="37" customWidth="1"/>
    <col min="14082" max="14082" width="35.69921875" style="37" customWidth="1"/>
    <col min="14083" max="14084" width="18.09765625" style="37" customWidth="1"/>
    <col min="14085" max="14336" width="9" style="37"/>
    <col min="14337" max="14337" width="5.3984375" style="37" customWidth="1"/>
    <col min="14338" max="14338" width="35.69921875" style="37" customWidth="1"/>
    <col min="14339" max="14340" width="18.09765625" style="37" customWidth="1"/>
    <col min="14341" max="14592" width="9" style="37"/>
    <col min="14593" max="14593" width="5.3984375" style="37" customWidth="1"/>
    <col min="14594" max="14594" width="35.69921875" style="37" customWidth="1"/>
    <col min="14595" max="14596" width="18.09765625" style="37" customWidth="1"/>
    <col min="14597" max="14848" width="9" style="37"/>
    <col min="14849" max="14849" width="5.3984375" style="37" customWidth="1"/>
    <col min="14850" max="14850" width="35.69921875" style="37" customWidth="1"/>
    <col min="14851" max="14852" width="18.09765625" style="37" customWidth="1"/>
    <col min="14853" max="15104" width="9" style="37"/>
    <col min="15105" max="15105" width="5.3984375" style="37" customWidth="1"/>
    <col min="15106" max="15106" width="35.69921875" style="37" customWidth="1"/>
    <col min="15107" max="15108" width="18.09765625" style="37" customWidth="1"/>
    <col min="15109" max="15360" width="9" style="37"/>
    <col min="15361" max="15361" width="5.3984375" style="37" customWidth="1"/>
    <col min="15362" max="15362" width="35.69921875" style="37" customWidth="1"/>
    <col min="15363" max="15364" width="18.09765625" style="37" customWidth="1"/>
    <col min="15365" max="15616" width="9" style="37"/>
    <col min="15617" max="15617" width="5.3984375" style="37" customWidth="1"/>
    <col min="15618" max="15618" width="35.69921875" style="37" customWidth="1"/>
    <col min="15619" max="15620" width="18.09765625" style="37" customWidth="1"/>
    <col min="15621" max="15872" width="9" style="37"/>
    <col min="15873" max="15873" width="5.3984375" style="37" customWidth="1"/>
    <col min="15874" max="15874" width="35.69921875" style="37" customWidth="1"/>
    <col min="15875" max="15876" width="18.09765625" style="37" customWidth="1"/>
    <col min="15877" max="16128" width="9" style="37"/>
    <col min="16129" max="16129" width="5.3984375" style="37" customWidth="1"/>
    <col min="16130" max="16130" width="35.69921875" style="37" customWidth="1"/>
    <col min="16131" max="16132" width="18.09765625" style="37" customWidth="1"/>
    <col min="16133" max="16384" width="9" style="37"/>
  </cols>
  <sheetData>
    <row r="1" spans="1:9" x14ac:dyDescent="0.25">
      <c r="A1" s="215" t="str">
        <f>'[1]PL 02 - MB 50-31'!A1:B1</f>
        <v>HỘI ĐỒNG NHÂN DÂN</v>
      </c>
      <c r="B1" s="215"/>
      <c r="D1" s="216" t="s">
        <v>217</v>
      </c>
      <c r="E1" s="216"/>
    </row>
    <row r="2" spans="1:9" x14ac:dyDescent="0.25">
      <c r="A2" s="217" t="str">
        <f>'[1]PL 02 - MB 50-31'!A2:B2</f>
        <v>PHƯỜNG ĐỒNG HỚI</v>
      </c>
      <c r="B2" s="217"/>
      <c r="D2" s="216" t="s">
        <v>218</v>
      </c>
      <c r="E2" s="216"/>
    </row>
    <row r="3" spans="1:9" x14ac:dyDescent="0.25">
      <c r="D3" s="38"/>
      <c r="E3" s="38"/>
    </row>
    <row r="4" spans="1:9" ht="29.4" customHeight="1" x14ac:dyDescent="0.25">
      <c r="A4" s="218" t="s">
        <v>219</v>
      </c>
      <c r="B4" s="218"/>
      <c r="C4" s="218"/>
      <c r="D4" s="218"/>
      <c r="E4" s="218"/>
    </row>
    <row r="5" spans="1:9" hidden="1" x14ac:dyDescent="0.25">
      <c r="A5" s="219" t="str">
        <f>'[1]PL 02 - MB 50-31'!A7:H7</f>
        <v>(Phụ lục kèm theo Nghị quyết số                  /NQ-HĐND ngày             /3/2026 của HĐND phường Đồng Hới)</v>
      </c>
      <c r="B5" s="219"/>
      <c r="C5" s="219"/>
      <c r="D5" s="219"/>
      <c r="E5" s="219"/>
    </row>
    <row r="6" spans="1:9" x14ac:dyDescent="0.25">
      <c r="A6" s="219" t="s">
        <v>494</v>
      </c>
      <c r="B6" s="219"/>
      <c r="C6" s="219"/>
      <c r="D6" s="219"/>
      <c r="E6" s="219"/>
    </row>
    <row r="7" spans="1:9" x14ac:dyDescent="0.25">
      <c r="D7" s="39" t="s">
        <v>4</v>
      </c>
    </row>
    <row r="8" spans="1:9" ht="39" customHeight="1" x14ac:dyDescent="0.25">
      <c r="A8" s="40" t="s">
        <v>5</v>
      </c>
      <c r="B8" s="40" t="s">
        <v>220</v>
      </c>
      <c r="C8" s="40" t="s">
        <v>221</v>
      </c>
      <c r="D8" s="40" t="s">
        <v>147</v>
      </c>
      <c r="E8" s="40" t="s">
        <v>148</v>
      </c>
    </row>
    <row r="9" spans="1:9" x14ac:dyDescent="0.25">
      <c r="A9" s="40" t="s">
        <v>16</v>
      </c>
      <c r="B9" s="40" t="s">
        <v>17</v>
      </c>
      <c r="C9" s="40">
        <v>1</v>
      </c>
      <c r="D9" s="40">
        <v>2</v>
      </c>
      <c r="E9" s="40" t="s">
        <v>222</v>
      </c>
    </row>
    <row r="10" spans="1:9" x14ac:dyDescent="0.25">
      <c r="A10" s="40"/>
      <c r="B10" s="41" t="s">
        <v>223</v>
      </c>
      <c r="C10" s="42">
        <f>C11+C31+C36</f>
        <v>707164880000</v>
      </c>
      <c r="D10" s="42">
        <f>D11+D30+D36</f>
        <v>1078771120111</v>
      </c>
      <c r="E10" s="43">
        <f>D10/C10</f>
        <v>1.5254874084117414</v>
      </c>
      <c r="I10" s="44">
        <f>D10-'[1]PL 15-MB 60-342'!F8</f>
        <v>0</v>
      </c>
    </row>
    <row r="11" spans="1:9" x14ac:dyDescent="0.25">
      <c r="A11" s="40" t="s">
        <v>16</v>
      </c>
      <c r="B11" s="41" t="s">
        <v>224</v>
      </c>
      <c r="C11" s="42">
        <f>C12+C22+C28</f>
        <v>704544680000</v>
      </c>
      <c r="D11" s="42">
        <f>D12+D22</f>
        <v>858464232536</v>
      </c>
      <c r="E11" s="43">
        <f>D11/C11</f>
        <v>1.2184667018364257</v>
      </c>
    </row>
    <row r="12" spans="1:9" x14ac:dyDescent="0.25">
      <c r="A12" s="40" t="s">
        <v>23</v>
      </c>
      <c r="B12" s="41" t="s">
        <v>225</v>
      </c>
      <c r="C12" s="42">
        <f>C13+C20+C21</f>
        <v>112384000000</v>
      </c>
      <c r="D12" s="42">
        <f>D13+D20+D21</f>
        <v>117353596876</v>
      </c>
      <c r="E12" s="43">
        <f>D12/C12</f>
        <v>1.0442197899701025</v>
      </c>
    </row>
    <row r="13" spans="1:9" x14ac:dyDescent="0.25">
      <c r="A13" s="45">
        <v>1</v>
      </c>
      <c r="B13" s="46" t="s">
        <v>226</v>
      </c>
      <c r="C13" s="47">
        <v>112384000000</v>
      </c>
      <c r="D13" s="47">
        <f>117353596876-D21</f>
        <v>117353596876</v>
      </c>
      <c r="E13" s="48">
        <f>D13/C13</f>
        <v>1.0442197899701025</v>
      </c>
    </row>
    <row r="14" spans="1:9" x14ac:dyDescent="0.25">
      <c r="A14" s="45"/>
      <c r="B14" s="49" t="s">
        <v>227</v>
      </c>
      <c r="C14" s="47"/>
      <c r="D14" s="47"/>
      <c r="E14" s="48"/>
    </row>
    <row r="15" spans="1:9" x14ac:dyDescent="0.25">
      <c r="A15" s="45" t="s">
        <v>181</v>
      </c>
      <c r="B15" s="49" t="s">
        <v>228</v>
      </c>
      <c r="C15" s="47">
        <v>9209000000</v>
      </c>
      <c r="D15" s="47">
        <v>17232227124</v>
      </c>
      <c r="E15" s="48">
        <f>D15/C15</f>
        <v>1.8712376071234662</v>
      </c>
    </row>
    <row r="16" spans="1:9" ht="15.75" hidden="1" customHeight="1" x14ac:dyDescent="0.25">
      <c r="A16" s="45" t="s">
        <v>181</v>
      </c>
      <c r="B16" s="49" t="s">
        <v>229</v>
      </c>
      <c r="C16" s="47"/>
      <c r="D16" s="47"/>
      <c r="E16" s="48"/>
    </row>
    <row r="17" spans="1:5" hidden="1" x14ac:dyDescent="0.25">
      <c r="A17" s="45"/>
      <c r="B17" s="49" t="s">
        <v>230</v>
      </c>
      <c r="C17" s="47"/>
      <c r="D17" s="47"/>
      <c r="E17" s="48"/>
    </row>
    <row r="18" spans="1:5" hidden="1" x14ac:dyDescent="0.25">
      <c r="A18" s="45" t="s">
        <v>181</v>
      </c>
      <c r="B18" s="49" t="s">
        <v>231</v>
      </c>
      <c r="C18" s="47"/>
      <c r="D18" s="47"/>
      <c r="E18" s="48"/>
    </row>
    <row r="19" spans="1:5" hidden="1" x14ac:dyDescent="0.25">
      <c r="A19" s="45" t="s">
        <v>181</v>
      </c>
      <c r="B19" s="49" t="s">
        <v>232</v>
      </c>
      <c r="C19" s="47"/>
      <c r="D19" s="47"/>
      <c r="E19" s="48"/>
    </row>
    <row r="20" spans="1:5" ht="84.75" customHeight="1" x14ac:dyDescent="0.25">
      <c r="A20" s="45">
        <v>2</v>
      </c>
      <c r="B20" s="46" t="s">
        <v>233</v>
      </c>
      <c r="C20" s="47"/>
      <c r="D20" s="47"/>
      <c r="E20" s="48"/>
    </row>
    <row r="21" spans="1:5" x14ac:dyDescent="0.25">
      <c r="A21" s="45">
        <v>3</v>
      </c>
      <c r="B21" s="46" t="s">
        <v>234</v>
      </c>
      <c r="C21" s="47"/>
      <c r="D21" s="47">
        <v>0</v>
      </c>
      <c r="E21" s="48"/>
    </row>
    <row r="22" spans="1:5" x14ac:dyDescent="0.25">
      <c r="A22" s="40" t="s">
        <v>78</v>
      </c>
      <c r="B22" s="41" t="s">
        <v>235</v>
      </c>
      <c r="C22" s="42">
        <v>578790680000</v>
      </c>
      <c r="D22" s="42">
        <f>'[1]PL 04 -MB 52-31'!D31</f>
        <v>741110635660</v>
      </c>
      <c r="E22" s="43">
        <f>D22/C22</f>
        <v>1.2804467336274317</v>
      </c>
    </row>
    <row r="23" spans="1:5" x14ac:dyDescent="0.25">
      <c r="A23" s="45"/>
      <c r="B23" s="49" t="s">
        <v>236</v>
      </c>
      <c r="C23" s="47"/>
      <c r="D23" s="47"/>
      <c r="E23" s="48"/>
    </row>
    <row r="24" spans="1:5" x14ac:dyDescent="0.25">
      <c r="A24" s="45">
        <v>1</v>
      </c>
      <c r="B24" s="49" t="s">
        <v>228</v>
      </c>
      <c r="C24" s="47">
        <f>226976981000-1000</f>
        <v>226976980000</v>
      </c>
      <c r="D24" s="47">
        <f>'[1]PL 04 -MB 52-31'!D32</f>
        <v>239938050168</v>
      </c>
      <c r="E24" s="48">
        <f>D24/C24</f>
        <v>1.0571030162089565</v>
      </c>
    </row>
    <row r="25" spans="1:5" x14ac:dyDescent="0.25">
      <c r="A25" s="45">
        <v>2</v>
      </c>
      <c r="B25" s="49" t="s">
        <v>237</v>
      </c>
      <c r="C25" s="47">
        <v>320000000</v>
      </c>
      <c r="D25" s="47"/>
      <c r="E25" s="48">
        <f>D25/C25</f>
        <v>0</v>
      </c>
    </row>
    <row r="26" spans="1:5" ht="26.4" x14ac:dyDescent="0.25">
      <c r="A26" s="40" t="s">
        <v>96</v>
      </c>
      <c r="B26" s="41" t="s">
        <v>238</v>
      </c>
      <c r="C26" s="47"/>
      <c r="D26" s="47"/>
      <c r="E26" s="43"/>
    </row>
    <row r="27" spans="1:5" x14ac:dyDescent="0.25">
      <c r="A27" s="40" t="s">
        <v>106</v>
      </c>
      <c r="B27" s="41" t="s">
        <v>239</v>
      </c>
      <c r="C27" s="47"/>
      <c r="D27" s="47"/>
      <c r="E27" s="43"/>
    </row>
    <row r="28" spans="1:5" x14ac:dyDescent="0.25">
      <c r="A28" s="40" t="s">
        <v>108</v>
      </c>
      <c r="B28" s="41" t="s">
        <v>240</v>
      </c>
      <c r="C28" s="42">
        <v>13370000000</v>
      </c>
      <c r="D28" s="42">
        <f>'[1]PL 04 -MB 52-31'!D47</f>
        <v>13085770000</v>
      </c>
      <c r="E28" s="43">
        <f>D28/C28</f>
        <v>0.97874121166791328</v>
      </c>
    </row>
    <row r="29" spans="1:5" x14ac:dyDescent="0.25">
      <c r="A29" s="40" t="s">
        <v>112</v>
      </c>
      <c r="B29" s="41" t="s">
        <v>241</v>
      </c>
      <c r="C29" s="47"/>
      <c r="D29" s="47"/>
      <c r="E29" s="43"/>
    </row>
    <row r="30" spans="1:5" x14ac:dyDescent="0.25">
      <c r="A30" s="40" t="s">
        <v>121</v>
      </c>
      <c r="B30" s="41" t="s">
        <v>242</v>
      </c>
      <c r="C30" s="47"/>
      <c r="D30" s="42">
        <f>'[1]PL 13-MB 48-31'!D35</f>
        <v>6031000</v>
      </c>
      <c r="E30" s="43"/>
    </row>
    <row r="31" spans="1:5" x14ac:dyDescent="0.25">
      <c r="A31" s="40" t="s">
        <v>17</v>
      </c>
      <c r="B31" s="41" t="s">
        <v>243</v>
      </c>
      <c r="C31" s="42">
        <v>2620200000</v>
      </c>
      <c r="D31" s="42">
        <f>'[1]PL 12 - MB61-31'!M10</f>
        <v>1418804000</v>
      </c>
      <c r="E31" s="43">
        <f>D31/C31</f>
        <v>0.54148690939622934</v>
      </c>
    </row>
    <row r="32" spans="1:5" x14ac:dyDescent="0.25">
      <c r="A32" s="40" t="s">
        <v>23</v>
      </c>
      <c r="B32" s="41" t="s">
        <v>244</v>
      </c>
      <c r="C32" s="47"/>
      <c r="D32" s="47"/>
      <c r="E32" s="43"/>
    </row>
    <row r="33" spans="1:5" ht="26.4" x14ac:dyDescent="0.25">
      <c r="A33" s="45"/>
      <c r="B33" s="46" t="s">
        <v>245</v>
      </c>
      <c r="C33" s="47"/>
      <c r="D33" s="47"/>
      <c r="E33" s="48"/>
    </row>
    <row r="34" spans="1:5" x14ac:dyDescent="0.25">
      <c r="A34" s="40" t="s">
        <v>78</v>
      </c>
      <c r="B34" s="41" t="s">
        <v>246</v>
      </c>
      <c r="C34" s="47"/>
      <c r="D34" s="47"/>
      <c r="E34" s="43"/>
    </row>
    <row r="35" spans="1:5" ht="26.4" x14ac:dyDescent="0.25">
      <c r="A35" s="45"/>
      <c r="B35" s="46" t="s">
        <v>245</v>
      </c>
      <c r="C35" s="47"/>
      <c r="D35" s="47"/>
      <c r="E35" s="48"/>
    </row>
    <row r="36" spans="1:5" x14ac:dyDescent="0.25">
      <c r="A36" s="40" t="s">
        <v>129</v>
      </c>
      <c r="B36" s="41" t="s">
        <v>247</v>
      </c>
      <c r="C36" s="47"/>
      <c r="D36" s="42">
        <f>'[1]PL 15-MB 60-342'!F15</f>
        <v>220300856575</v>
      </c>
      <c r="E36" s="43"/>
    </row>
    <row r="37" spans="1:5" s="50" customFormat="1" ht="34.5" customHeight="1" x14ac:dyDescent="0.25">
      <c r="A37" s="213" t="s">
        <v>248</v>
      </c>
      <c r="B37" s="213"/>
      <c r="C37" s="213"/>
      <c r="D37" s="213"/>
      <c r="E37" s="213"/>
    </row>
    <row r="38" spans="1:5" s="51" customFormat="1" ht="34.5" customHeight="1" x14ac:dyDescent="0.25">
      <c r="A38" s="214" t="s">
        <v>249</v>
      </c>
      <c r="B38" s="214"/>
      <c r="C38" s="214"/>
      <c r="D38" s="214"/>
      <c r="E38" s="214"/>
    </row>
    <row r="39" spans="1:5" ht="34.5" customHeight="1" x14ac:dyDescent="0.25">
      <c r="A39" s="214" t="s">
        <v>250</v>
      </c>
      <c r="B39" s="214"/>
      <c r="C39" s="214"/>
      <c r="D39" s="214"/>
      <c r="E39" s="214"/>
    </row>
  </sheetData>
  <mergeCells count="10">
    <mergeCell ref="A37:E37"/>
    <mergeCell ref="A38:E38"/>
    <mergeCell ref="A39:E39"/>
    <mergeCell ref="A1:B1"/>
    <mergeCell ref="D1:E1"/>
    <mergeCell ref="A2:B2"/>
    <mergeCell ref="D2:E2"/>
    <mergeCell ref="A4:E4"/>
    <mergeCell ref="A5:E5"/>
    <mergeCell ref="A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8"/>
  <sheetViews>
    <sheetView topLeftCell="A48" workbookViewId="0">
      <selection activeCell="H9" sqref="H9"/>
    </sheetView>
  </sheetViews>
  <sheetFormatPr defaultRowHeight="13.8" x14ac:dyDescent="0.25"/>
  <cols>
    <col min="1" max="1" width="7" style="52" customWidth="1"/>
    <col min="2" max="2" width="49.09765625" style="52" customWidth="1"/>
    <col min="3" max="3" width="16.8984375" style="52" customWidth="1"/>
    <col min="4" max="4" width="16.8984375" style="53" customWidth="1"/>
    <col min="5" max="5" width="16.8984375" style="52" customWidth="1"/>
    <col min="6" max="256" width="9.09765625" style="52"/>
    <col min="257" max="257" width="7" style="52" customWidth="1"/>
    <col min="258" max="258" width="49.09765625" style="52" customWidth="1"/>
    <col min="259" max="261" width="16.8984375" style="52" customWidth="1"/>
    <col min="262" max="512" width="9.09765625" style="52"/>
    <col min="513" max="513" width="7" style="52" customWidth="1"/>
    <col min="514" max="514" width="49.09765625" style="52" customWidth="1"/>
    <col min="515" max="517" width="16.8984375" style="52" customWidth="1"/>
    <col min="518" max="768" width="9.09765625" style="52"/>
    <col min="769" max="769" width="7" style="52" customWidth="1"/>
    <col min="770" max="770" width="49.09765625" style="52" customWidth="1"/>
    <col min="771" max="773" width="16.8984375" style="52" customWidth="1"/>
    <col min="774" max="1024" width="9.09765625" style="52"/>
    <col min="1025" max="1025" width="7" style="52" customWidth="1"/>
    <col min="1026" max="1026" width="49.09765625" style="52" customWidth="1"/>
    <col min="1027" max="1029" width="16.8984375" style="52" customWidth="1"/>
    <col min="1030" max="1280" width="9.09765625" style="52"/>
    <col min="1281" max="1281" width="7" style="52" customWidth="1"/>
    <col min="1282" max="1282" width="49.09765625" style="52" customWidth="1"/>
    <col min="1283" max="1285" width="16.8984375" style="52" customWidth="1"/>
    <col min="1286" max="1536" width="9.09765625" style="52"/>
    <col min="1537" max="1537" width="7" style="52" customWidth="1"/>
    <col min="1538" max="1538" width="49.09765625" style="52" customWidth="1"/>
    <col min="1539" max="1541" width="16.8984375" style="52" customWidth="1"/>
    <col min="1542" max="1792" width="9.09765625" style="52"/>
    <col min="1793" max="1793" width="7" style="52" customWidth="1"/>
    <col min="1794" max="1794" width="49.09765625" style="52" customWidth="1"/>
    <col min="1795" max="1797" width="16.8984375" style="52" customWidth="1"/>
    <col min="1798" max="2048" width="9.09765625" style="52"/>
    <col min="2049" max="2049" width="7" style="52" customWidth="1"/>
    <col min="2050" max="2050" width="49.09765625" style="52" customWidth="1"/>
    <col min="2051" max="2053" width="16.8984375" style="52" customWidth="1"/>
    <col min="2054" max="2304" width="9.09765625" style="52"/>
    <col min="2305" max="2305" width="7" style="52" customWidth="1"/>
    <col min="2306" max="2306" width="49.09765625" style="52" customWidth="1"/>
    <col min="2307" max="2309" width="16.8984375" style="52" customWidth="1"/>
    <col min="2310" max="2560" width="9.09765625" style="52"/>
    <col min="2561" max="2561" width="7" style="52" customWidth="1"/>
    <col min="2562" max="2562" width="49.09765625" style="52" customWidth="1"/>
    <col min="2563" max="2565" width="16.8984375" style="52" customWidth="1"/>
    <col min="2566" max="2816" width="9.09765625" style="52"/>
    <col min="2817" max="2817" width="7" style="52" customWidth="1"/>
    <col min="2818" max="2818" width="49.09765625" style="52" customWidth="1"/>
    <col min="2819" max="2821" width="16.8984375" style="52" customWidth="1"/>
    <col min="2822" max="3072" width="9.09765625" style="52"/>
    <col min="3073" max="3073" width="7" style="52" customWidth="1"/>
    <col min="3074" max="3074" width="49.09765625" style="52" customWidth="1"/>
    <col min="3075" max="3077" width="16.8984375" style="52" customWidth="1"/>
    <col min="3078" max="3328" width="9.09765625" style="52"/>
    <col min="3329" max="3329" width="7" style="52" customWidth="1"/>
    <col min="3330" max="3330" width="49.09765625" style="52" customWidth="1"/>
    <col min="3331" max="3333" width="16.8984375" style="52" customWidth="1"/>
    <col min="3334" max="3584" width="9.09765625" style="52"/>
    <col min="3585" max="3585" width="7" style="52" customWidth="1"/>
    <col min="3586" max="3586" width="49.09765625" style="52" customWidth="1"/>
    <col min="3587" max="3589" width="16.8984375" style="52" customWidth="1"/>
    <col min="3590" max="3840" width="9.09765625" style="52"/>
    <col min="3841" max="3841" width="7" style="52" customWidth="1"/>
    <col min="3842" max="3842" width="49.09765625" style="52" customWidth="1"/>
    <col min="3843" max="3845" width="16.8984375" style="52" customWidth="1"/>
    <col min="3846" max="4096" width="9.09765625" style="52"/>
    <col min="4097" max="4097" width="7" style="52" customWidth="1"/>
    <col min="4098" max="4098" width="49.09765625" style="52" customWidth="1"/>
    <col min="4099" max="4101" width="16.8984375" style="52" customWidth="1"/>
    <col min="4102" max="4352" width="9.09765625" style="52"/>
    <col min="4353" max="4353" width="7" style="52" customWidth="1"/>
    <col min="4354" max="4354" width="49.09765625" style="52" customWidth="1"/>
    <col min="4355" max="4357" width="16.8984375" style="52" customWidth="1"/>
    <col min="4358" max="4608" width="9.09765625" style="52"/>
    <col min="4609" max="4609" width="7" style="52" customWidth="1"/>
    <col min="4610" max="4610" width="49.09765625" style="52" customWidth="1"/>
    <col min="4611" max="4613" width="16.8984375" style="52" customWidth="1"/>
    <col min="4614" max="4864" width="9.09765625" style="52"/>
    <col min="4865" max="4865" width="7" style="52" customWidth="1"/>
    <col min="4866" max="4866" width="49.09765625" style="52" customWidth="1"/>
    <col min="4867" max="4869" width="16.8984375" style="52" customWidth="1"/>
    <col min="4870" max="5120" width="9.09765625" style="52"/>
    <col min="5121" max="5121" width="7" style="52" customWidth="1"/>
    <col min="5122" max="5122" width="49.09765625" style="52" customWidth="1"/>
    <col min="5123" max="5125" width="16.8984375" style="52" customWidth="1"/>
    <col min="5126" max="5376" width="9.09765625" style="52"/>
    <col min="5377" max="5377" width="7" style="52" customWidth="1"/>
    <col min="5378" max="5378" width="49.09765625" style="52" customWidth="1"/>
    <col min="5379" max="5381" width="16.8984375" style="52" customWidth="1"/>
    <col min="5382" max="5632" width="9.09765625" style="52"/>
    <col min="5633" max="5633" width="7" style="52" customWidth="1"/>
    <col min="5634" max="5634" width="49.09765625" style="52" customWidth="1"/>
    <col min="5635" max="5637" width="16.8984375" style="52" customWidth="1"/>
    <col min="5638" max="5888" width="9.09765625" style="52"/>
    <col min="5889" max="5889" width="7" style="52" customWidth="1"/>
    <col min="5890" max="5890" width="49.09765625" style="52" customWidth="1"/>
    <col min="5891" max="5893" width="16.8984375" style="52" customWidth="1"/>
    <col min="5894" max="6144" width="9.09765625" style="52"/>
    <col min="6145" max="6145" width="7" style="52" customWidth="1"/>
    <col min="6146" max="6146" width="49.09765625" style="52" customWidth="1"/>
    <col min="6147" max="6149" width="16.8984375" style="52" customWidth="1"/>
    <col min="6150" max="6400" width="9.09765625" style="52"/>
    <col min="6401" max="6401" width="7" style="52" customWidth="1"/>
    <col min="6402" max="6402" width="49.09765625" style="52" customWidth="1"/>
    <col min="6403" max="6405" width="16.8984375" style="52" customWidth="1"/>
    <col min="6406" max="6656" width="9.09765625" style="52"/>
    <col min="6657" max="6657" width="7" style="52" customWidth="1"/>
    <col min="6658" max="6658" width="49.09765625" style="52" customWidth="1"/>
    <col min="6659" max="6661" width="16.8984375" style="52" customWidth="1"/>
    <col min="6662" max="6912" width="9.09765625" style="52"/>
    <col min="6913" max="6913" width="7" style="52" customWidth="1"/>
    <col min="6914" max="6914" width="49.09765625" style="52" customWidth="1"/>
    <col min="6915" max="6917" width="16.8984375" style="52" customWidth="1"/>
    <col min="6918" max="7168" width="9.09765625" style="52"/>
    <col min="7169" max="7169" width="7" style="52" customWidth="1"/>
    <col min="7170" max="7170" width="49.09765625" style="52" customWidth="1"/>
    <col min="7171" max="7173" width="16.8984375" style="52" customWidth="1"/>
    <col min="7174" max="7424" width="9.09765625" style="52"/>
    <col min="7425" max="7425" width="7" style="52" customWidth="1"/>
    <col min="7426" max="7426" width="49.09765625" style="52" customWidth="1"/>
    <col min="7427" max="7429" width="16.8984375" style="52" customWidth="1"/>
    <col min="7430" max="7680" width="9.09765625" style="52"/>
    <col min="7681" max="7681" width="7" style="52" customWidth="1"/>
    <col min="7682" max="7682" width="49.09765625" style="52" customWidth="1"/>
    <col min="7683" max="7685" width="16.8984375" style="52" customWidth="1"/>
    <col min="7686" max="7936" width="9.09765625" style="52"/>
    <col min="7937" max="7937" width="7" style="52" customWidth="1"/>
    <col min="7938" max="7938" width="49.09765625" style="52" customWidth="1"/>
    <col min="7939" max="7941" width="16.8984375" style="52" customWidth="1"/>
    <col min="7942" max="8192" width="9.09765625" style="52"/>
    <col min="8193" max="8193" width="7" style="52" customWidth="1"/>
    <col min="8194" max="8194" width="49.09765625" style="52" customWidth="1"/>
    <col min="8195" max="8197" width="16.8984375" style="52" customWidth="1"/>
    <col min="8198" max="8448" width="9.09765625" style="52"/>
    <col min="8449" max="8449" width="7" style="52" customWidth="1"/>
    <col min="8450" max="8450" width="49.09765625" style="52" customWidth="1"/>
    <col min="8451" max="8453" width="16.8984375" style="52" customWidth="1"/>
    <col min="8454" max="8704" width="9.09765625" style="52"/>
    <col min="8705" max="8705" width="7" style="52" customWidth="1"/>
    <col min="8706" max="8706" width="49.09765625" style="52" customWidth="1"/>
    <col min="8707" max="8709" width="16.8984375" style="52" customWidth="1"/>
    <col min="8710" max="8960" width="9.09765625" style="52"/>
    <col min="8961" max="8961" width="7" style="52" customWidth="1"/>
    <col min="8962" max="8962" width="49.09765625" style="52" customWidth="1"/>
    <col min="8963" max="8965" width="16.8984375" style="52" customWidth="1"/>
    <col min="8966" max="9216" width="9.09765625" style="52"/>
    <col min="9217" max="9217" width="7" style="52" customWidth="1"/>
    <col min="9218" max="9218" width="49.09765625" style="52" customWidth="1"/>
    <col min="9219" max="9221" width="16.8984375" style="52" customWidth="1"/>
    <col min="9222" max="9472" width="9.09765625" style="52"/>
    <col min="9473" max="9473" width="7" style="52" customWidth="1"/>
    <col min="9474" max="9474" width="49.09765625" style="52" customWidth="1"/>
    <col min="9475" max="9477" width="16.8984375" style="52" customWidth="1"/>
    <col min="9478" max="9728" width="9.09765625" style="52"/>
    <col min="9729" max="9729" width="7" style="52" customWidth="1"/>
    <col min="9730" max="9730" width="49.09765625" style="52" customWidth="1"/>
    <col min="9731" max="9733" width="16.8984375" style="52" customWidth="1"/>
    <col min="9734" max="9984" width="9.09765625" style="52"/>
    <col min="9985" max="9985" width="7" style="52" customWidth="1"/>
    <col min="9986" max="9986" width="49.09765625" style="52" customWidth="1"/>
    <col min="9987" max="9989" width="16.8984375" style="52" customWidth="1"/>
    <col min="9990" max="10240" width="9.09765625" style="52"/>
    <col min="10241" max="10241" width="7" style="52" customWidth="1"/>
    <col min="10242" max="10242" width="49.09765625" style="52" customWidth="1"/>
    <col min="10243" max="10245" width="16.8984375" style="52" customWidth="1"/>
    <col min="10246" max="10496" width="9.09765625" style="52"/>
    <col min="10497" max="10497" width="7" style="52" customWidth="1"/>
    <col min="10498" max="10498" width="49.09765625" style="52" customWidth="1"/>
    <col min="10499" max="10501" width="16.8984375" style="52" customWidth="1"/>
    <col min="10502" max="10752" width="9.09765625" style="52"/>
    <col min="10753" max="10753" width="7" style="52" customWidth="1"/>
    <col min="10754" max="10754" width="49.09765625" style="52" customWidth="1"/>
    <col min="10755" max="10757" width="16.8984375" style="52" customWidth="1"/>
    <col min="10758" max="11008" width="9.09765625" style="52"/>
    <col min="11009" max="11009" width="7" style="52" customWidth="1"/>
    <col min="11010" max="11010" width="49.09765625" style="52" customWidth="1"/>
    <col min="11011" max="11013" width="16.8984375" style="52" customWidth="1"/>
    <col min="11014" max="11264" width="9.09765625" style="52"/>
    <col min="11265" max="11265" width="7" style="52" customWidth="1"/>
    <col min="11266" max="11266" width="49.09765625" style="52" customWidth="1"/>
    <col min="11267" max="11269" width="16.8984375" style="52" customWidth="1"/>
    <col min="11270" max="11520" width="9.09765625" style="52"/>
    <col min="11521" max="11521" width="7" style="52" customWidth="1"/>
    <col min="11522" max="11522" width="49.09765625" style="52" customWidth="1"/>
    <col min="11523" max="11525" width="16.8984375" style="52" customWidth="1"/>
    <col min="11526" max="11776" width="9.09765625" style="52"/>
    <col min="11777" max="11777" width="7" style="52" customWidth="1"/>
    <col min="11778" max="11778" width="49.09765625" style="52" customWidth="1"/>
    <col min="11779" max="11781" width="16.8984375" style="52" customWidth="1"/>
    <col min="11782" max="12032" width="9.09765625" style="52"/>
    <col min="12033" max="12033" width="7" style="52" customWidth="1"/>
    <col min="12034" max="12034" width="49.09765625" style="52" customWidth="1"/>
    <col min="12035" max="12037" width="16.8984375" style="52" customWidth="1"/>
    <col min="12038" max="12288" width="9.09765625" style="52"/>
    <col min="12289" max="12289" width="7" style="52" customWidth="1"/>
    <col min="12290" max="12290" width="49.09765625" style="52" customWidth="1"/>
    <col min="12291" max="12293" width="16.8984375" style="52" customWidth="1"/>
    <col min="12294" max="12544" width="9.09765625" style="52"/>
    <col min="12545" max="12545" width="7" style="52" customWidth="1"/>
    <col min="12546" max="12546" width="49.09765625" style="52" customWidth="1"/>
    <col min="12547" max="12549" width="16.8984375" style="52" customWidth="1"/>
    <col min="12550" max="12800" width="9.09765625" style="52"/>
    <col min="12801" max="12801" width="7" style="52" customWidth="1"/>
    <col min="12802" max="12802" width="49.09765625" style="52" customWidth="1"/>
    <col min="12803" max="12805" width="16.8984375" style="52" customWidth="1"/>
    <col min="12806" max="13056" width="9.09765625" style="52"/>
    <col min="13057" max="13057" width="7" style="52" customWidth="1"/>
    <col min="13058" max="13058" width="49.09765625" style="52" customWidth="1"/>
    <col min="13059" max="13061" width="16.8984375" style="52" customWidth="1"/>
    <col min="13062" max="13312" width="9.09765625" style="52"/>
    <col min="13313" max="13313" width="7" style="52" customWidth="1"/>
    <col min="13314" max="13314" width="49.09765625" style="52" customWidth="1"/>
    <col min="13315" max="13317" width="16.8984375" style="52" customWidth="1"/>
    <col min="13318" max="13568" width="9.09765625" style="52"/>
    <col min="13569" max="13569" width="7" style="52" customWidth="1"/>
    <col min="13570" max="13570" width="49.09765625" style="52" customWidth="1"/>
    <col min="13571" max="13573" width="16.8984375" style="52" customWidth="1"/>
    <col min="13574" max="13824" width="9.09765625" style="52"/>
    <col min="13825" max="13825" width="7" style="52" customWidth="1"/>
    <col min="13826" max="13826" width="49.09765625" style="52" customWidth="1"/>
    <col min="13827" max="13829" width="16.8984375" style="52" customWidth="1"/>
    <col min="13830" max="14080" width="9.09765625" style="52"/>
    <col min="14081" max="14081" width="7" style="52" customWidth="1"/>
    <col min="14082" max="14082" width="49.09765625" style="52" customWidth="1"/>
    <col min="14083" max="14085" width="16.8984375" style="52" customWidth="1"/>
    <col min="14086" max="14336" width="9.09765625" style="52"/>
    <col min="14337" max="14337" width="7" style="52" customWidth="1"/>
    <col min="14338" max="14338" width="49.09765625" style="52" customWidth="1"/>
    <col min="14339" max="14341" width="16.8984375" style="52" customWidth="1"/>
    <col min="14342" max="14592" width="9.09765625" style="52"/>
    <col min="14593" max="14593" width="7" style="52" customWidth="1"/>
    <col min="14594" max="14594" width="49.09765625" style="52" customWidth="1"/>
    <col min="14595" max="14597" width="16.8984375" style="52" customWidth="1"/>
    <col min="14598" max="14848" width="9.09765625" style="52"/>
    <col min="14849" max="14849" width="7" style="52" customWidth="1"/>
    <col min="14850" max="14850" width="49.09765625" style="52" customWidth="1"/>
    <col min="14851" max="14853" width="16.8984375" style="52" customWidth="1"/>
    <col min="14854" max="15104" width="9.09765625" style="52"/>
    <col min="15105" max="15105" width="7" style="52" customWidth="1"/>
    <col min="15106" max="15106" width="49.09765625" style="52" customWidth="1"/>
    <col min="15107" max="15109" width="16.8984375" style="52" customWidth="1"/>
    <col min="15110" max="15360" width="9.09765625" style="52"/>
    <col min="15361" max="15361" width="7" style="52" customWidth="1"/>
    <col min="15362" max="15362" width="49.09765625" style="52" customWidth="1"/>
    <col min="15363" max="15365" width="16.8984375" style="52" customWidth="1"/>
    <col min="15366" max="15616" width="9.09765625" style="52"/>
    <col min="15617" max="15617" width="7" style="52" customWidth="1"/>
    <col min="15618" max="15618" width="49.09765625" style="52" customWidth="1"/>
    <col min="15619" max="15621" width="16.8984375" style="52" customWidth="1"/>
    <col min="15622" max="15872" width="9.09765625" style="52"/>
    <col min="15873" max="15873" width="7" style="52" customWidth="1"/>
    <col min="15874" max="15874" width="49.09765625" style="52" customWidth="1"/>
    <col min="15875" max="15877" width="16.8984375" style="52" customWidth="1"/>
    <col min="15878" max="16128" width="9.09765625" style="52"/>
    <col min="16129" max="16129" width="7" style="52" customWidth="1"/>
    <col min="16130" max="16130" width="49.09765625" style="52" customWidth="1"/>
    <col min="16131" max="16133" width="16.8984375" style="52" customWidth="1"/>
    <col min="16134" max="16384" width="9.09765625" style="52"/>
  </cols>
  <sheetData>
    <row r="1" spans="1:6" x14ac:dyDescent="0.25">
      <c r="A1" s="222" t="str">
        <f>'[1]PL 03-MD51-31'!A1:B1</f>
        <v>HỘI ĐỒNG NHÂN DÂN</v>
      </c>
      <c r="B1" s="222"/>
      <c r="E1" s="223" t="s">
        <v>251</v>
      </c>
      <c r="F1" s="223"/>
    </row>
    <row r="2" spans="1:6" x14ac:dyDescent="0.25">
      <c r="A2" s="224" t="str">
        <f>'[1]PL 03-MD51-31'!A2:B2</f>
        <v>PHƯỜNG ĐỒNG HỚI</v>
      </c>
      <c r="B2" s="224"/>
      <c r="E2" s="223" t="s">
        <v>252</v>
      </c>
      <c r="F2" s="223"/>
    </row>
    <row r="3" spans="1:6" ht="9.75" customHeight="1" x14ac:dyDescent="0.25">
      <c r="E3" s="54"/>
      <c r="F3" s="54"/>
    </row>
    <row r="4" spans="1:6" x14ac:dyDescent="0.25">
      <c r="E4" s="223"/>
      <c r="F4" s="223"/>
    </row>
    <row r="5" spans="1:6" x14ac:dyDescent="0.25">
      <c r="A5" s="220" t="s">
        <v>219</v>
      </c>
      <c r="B5" s="220"/>
      <c r="C5" s="220"/>
      <c r="D5" s="220"/>
      <c r="E5" s="220"/>
      <c r="F5" s="220"/>
    </row>
    <row r="6" spans="1:6" ht="21" hidden="1" customHeight="1" x14ac:dyDescent="0.25">
      <c r="A6" s="221" t="str">
        <f>'[1]PL 03-MD51-31'!A5:E5</f>
        <v>(Phụ lục kèm theo Nghị quyết số                  /NQ-HĐND ngày             /3/2026 của HĐND phường Đồng Hới)</v>
      </c>
      <c r="B6" s="221"/>
      <c r="C6" s="221"/>
      <c r="D6" s="221"/>
      <c r="E6" s="221"/>
      <c r="F6" s="221"/>
    </row>
    <row r="7" spans="1:6" ht="21" customHeight="1" x14ac:dyDescent="0.25">
      <c r="A7" s="221" t="s">
        <v>494</v>
      </c>
      <c r="B7" s="221"/>
      <c r="C7" s="221"/>
      <c r="D7" s="221"/>
      <c r="E7" s="221"/>
      <c r="F7" s="221"/>
    </row>
    <row r="8" spans="1:6" x14ac:dyDescent="0.25">
      <c r="E8" s="55" t="s">
        <v>253</v>
      </c>
    </row>
    <row r="9" spans="1:6" ht="30.75" customHeight="1" x14ac:dyDescent="0.25">
      <c r="A9" s="225" t="s">
        <v>5</v>
      </c>
      <c r="B9" s="225" t="s">
        <v>6</v>
      </c>
      <c r="C9" s="225" t="s">
        <v>221</v>
      </c>
      <c r="D9" s="205" t="s">
        <v>147</v>
      </c>
      <c r="E9" s="225" t="s">
        <v>254</v>
      </c>
      <c r="F9" s="225"/>
    </row>
    <row r="10" spans="1:6" ht="30.75" customHeight="1" x14ac:dyDescent="0.25">
      <c r="A10" s="225"/>
      <c r="B10" s="225"/>
      <c r="C10" s="225"/>
      <c r="D10" s="205"/>
      <c r="E10" s="56" t="s">
        <v>255</v>
      </c>
      <c r="F10" s="56" t="s">
        <v>256</v>
      </c>
    </row>
    <row r="11" spans="1:6" x14ac:dyDescent="0.25">
      <c r="A11" s="56" t="s">
        <v>16</v>
      </c>
      <c r="B11" s="56" t="s">
        <v>17</v>
      </c>
      <c r="C11" s="57">
        <v>1</v>
      </c>
      <c r="D11" s="58">
        <v>2</v>
      </c>
      <c r="E11" s="56" t="s">
        <v>257</v>
      </c>
      <c r="F11" s="56" t="s">
        <v>258</v>
      </c>
    </row>
    <row r="12" spans="1:6" ht="21.75" customHeight="1" x14ac:dyDescent="0.25">
      <c r="A12" s="56"/>
      <c r="B12" s="59" t="s">
        <v>259</v>
      </c>
      <c r="C12" s="60">
        <f>C13+C14+C50+C51</f>
        <v>704544680000</v>
      </c>
      <c r="D12" s="60">
        <f>D13+D14+D50+D51</f>
        <v>1078771120111</v>
      </c>
      <c r="E12" s="60">
        <f>D12-C12</f>
        <v>374226440111</v>
      </c>
      <c r="F12" s="61">
        <f>D12/C12</f>
        <v>1.5311606924787227</v>
      </c>
    </row>
    <row r="13" spans="1:6" ht="22.5" customHeight="1" x14ac:dyDescent="0.25">
      <c r="A13" s="56" t="s">
        <v>16</v>
      </c>
      <c r="B13" s="59" t="s">
        <v>260</v>
      </c>
      <c r="C13" s="62"/>
      <c r="D13" s="15"/>
      <c r="E13" s="60"/>
      <c r="F13" s="61"/>
    </row>
    <row r="14" spans="1:6" ht="22.5" customHeight="1" x14ac:dyDescent="0.25">
      <c r="A14" s="56" t="s">
        <v>17</v>
      </c>
      <c r="B14" s="59" t="s">
        <v>261</v>
      </c>
      <c r="C14" s="60">
        <f>C15+C32+C48</f>
        <v>704544680000</v>
      </c>
      <c r="D14" s="60">
        <f>D15+D32</f>
        <v>858464232536</v>
      </c>
      <c r="E14" s="60">
        <f>E15+E32+E48</f>
        <v>167005321536</v>
      </c>
      <c r="F14" s="61">
        <v>1.2184667001069873</v>
      </c>
    </row>
    <row r="15" spans="1:6" ht="21.75" customHeight="1" x14ac:dyDescent="0.25">
      <c r="A15" s="56" t="s">
        <v>23</v>
      </c>
      <c r="B15" s="59" t="s">
        <v>262</v>
      </c>
      <c r="C15" s="60">
        <v>112384000000</v>
      </c>
      <c r="D15" s="9">
        <v>117353596876</v>
      </c>
      <c r="E15" s="60">
        <v>4969596876</v>
      </c>
      <c r="F15" s="61">
        <v>1.0442197899701025</v>
      </c>
    </row>
    <row r="16" spans="1:6" ht="21.75" customHeight="1" x14ac:dyDescent="0.25">
      <c r="A16" s="63">
        <v>1</v>
      </c>
      <c r="B16" s="64" t="s">
        <v>263</v>
      </c>
      <c r="C16" s="62">
        <v>112384000000</v>
      </c>
      <c r="D16" s="15">
        <v>117353596876</v>
      </c>
      <c r="E16" s="62">
        <v>4969596876</v>
      </c>
      <c r="F16" s="65">
        <v>1.0442197899701025</v>
      </c>
    </row>
    <row r="17" spans="1:6" ht="21.75" hidden="1" customHeight="1" x14ac:dyDescent="0.25">
      <c r="A17" s="63" t="s">
        <v>181</v>
      </c>
      <c r="B17" s="64" t="s">
        <v>228</v>
      </c>
      <c r="C17" s="62">
        <v>9209000000</v>
      </c>
      <c r="D17" s="15">
        <v>17232227124</v>
      </c>
      <c r="E17" s="62">
        <v>8023227124</v>
      </c>
      <c r="F17" s="65"/>
    </row>
    <row r="18" spans="1:6" ht="21.75" hidden="1" customHeight="1" x14ac:dyDescent="0.25">
      <c r="A18" s="63" t="s">
        <v>181</v>
      </c>
      <c r="B18" s="64" t="s">
        <v>237</v>
      </c>
      <c r="C18" s="62"/>
      <c r="D18" s="15"/>
      <c r="E18" s="62">
        <v>0</v>
      </c>
      <c r="F18" s="65"/>
    </row>
    <row r="19" spans="1:6" ht="21.75" hidden="1" customHeight="1" x14ac:dyDescent="0.25">
      <c r="A19" s="63" t="s">
        <v>181</v>
      </c>
      <c r="B19" s="64" t="s">
        <v>264</v>
      </c>
      <c r="C19" s="62"/>
      <c r="D19" s="15"/>
      <c r="E19" s="62">
        <v>0</v>
      </c>
      <c r="F19" s="65"/>
    </row>
    <row r="20" spans="1:6" ht="21.75" hidden="1" customHeight="1" x14ac:dyDescent="0.25">
      <c r="A20" s="63" t="s">
        <v>181</v>
      </c>
      <c r="B20" s="64" t="s">
        <v>265</v>
      </c>
      <c r="C20" s="62"/>
      <c r="D20" s="15">
        <v>2768452186</v>
      </c>
      <c r="E20" s="62">
        <v>2768452186</v>
      </c>
      <c r="F20" s="65"/>
    </row>
    <row r="21" spans="1:6" ht="21.75" hidden="1" customHeight="1" x14ac:dyDescent="0.25">
      <c r="A21" s="63" t="s">
        <v>181</v>
      </c>
      <c r="B21" s="64" t="s">
        <v>266</v>
      </c>
      <c r="C21" s="62"/>
      <c r="D21" s="15">
        <v>2588424230</v>
      </c>
      <c r="E21" s="62">
        <v>2588424230</v>
      </c>
      <c r="F21" s="65"/>
    </row>
    <row r="22" spans="1:6" ht="21.75" hidden="1" customHeight="1" x14ac:dyDescent="0.25">
      <c r="A22" s="63" t="s">
        <v>181</v>
      </c>
      <c r="B22" s="64" t="s">
        <v>267</v>
      </c>
      <c r="C22" s="62"/>
      <c r="D22" s="15">
        <v>16080842040</v>
      </c>
      <c r="E22" s="62">
        <v>16080842040</v>
      </c>
      <c r="F22" s="65"/>
    </row>
    <row r="23" spans="1:6" ht="21.75" hidden="1" customHeight="1" x14ac:dyDescent="0.25">
      <c r="A23" s="63" t="s">
        <v>181</v>
      </c>
      <c r="B23" s="64" t="s">
        <v>268</v>
      </c>
      <c r="C23" s="62"/>
      <c r="D23" s="15">
        <v>266756000</v>
      </c>
      <c r="E23" s="62">
        <v>266756000</v>
      </c>
      <c r="F23" s="65"/>
    </row>
    <row r="24" spans="1:6" ht="21.75" hidden="1" customHeight="1" x14ac:dyDescent="0.25">
      <c r="A24" s="63" t="s">
        <v>181</v>
      </c>
      <c r="B24" s="64" t="s">
        <v>269</v>
      </c>
      <c r="C24" s="62"/>
      <c r="D24" s="15"/>
      <c r="E24" s="62">
        <v>0</v>
      </c>
      <c r="F24" s="65"/>
    </row>
    <row r="25" spans="1:6" ht="21.75" hidden="1" customHeight="1" x14ac:dyDescent="0.25">
      <c r="A25" s="63" t="s">
        <v>181</v>
      </c>
      <c r="B25" s="64" t="s">
        <v>270</v>
      </c>
      <c r="C25" s="62"/>
      <c r="D25" s="15"/>
      <c r="E25" s="62">
        <v>0</v>
      </c>
      <c r="F25" s="65"/>
    </row>
    <row r="26" spans="1:6" ht="21.75" hidden="1" customHeight="1" x14ac:dyDescent="0.25">
      <c r="A26" s="63" t="s">
        <v>181</v>
      </c>
      <c r="B26" s="64" t="s">
        <v>271</v>
      </c>
      <c r="C26" s="62"/>
      <c r="D26" s="15">
        <v>70117307325</v>
      </c>
      <c r="E26" s="62">
        <v>70117307325</v>
      </c>
      <c r="F26" s="65"/>
    </row>
    <row r="27" spans="1:6" ht="30.75" hidden="1" customHeight="1" x14ac:dyDescent="0.25">
      <c r="A27" s="63" t="s">
        <v>181</v>
      </c>
      <c r="B27" s="64" t="s">
        <v>272</v>
      </c>
      <c r="C27" s="62"/>
      <c r="D27" s="15">
        <v>5560447184</v>
      </c>
      <c r="E27" s="62">
        <v>5560447184</v>
      </c>
      <c r="F27" s="65"/>
    </row>
    <row r="28" spans="1:6" ht="21.75" hidden="1" customHeight="1" x14ac:dyDescent="0.25">
      <c r="A28" s="63" t="s">
        <v>181</v>
      </c>
      <c r="B28" s="64" t="s">
        <v>273</v>
      </c>
      <c r="C28" s="62"/>
      <c r="D28" s="15">
        <v>2739140787</v>
      </c>
      <c r="E28" s="62">
        <v>2739140787</v>
      </c>
      <c r="F28" s="65"/>
    </row>
    <row r="29" spans="1:6" ht="21.75" hidden="1" customHeight="1" x14ac:dyDescent="0.25">
      <c r="A29" s="63" t="s">
        <v>181</v>
      </c>
      <c r="B29" s="64" t="s">
        <v>274</v>
      </c>
      <c r="C29" s="62"/>
      <c r="D29" s="15"/>
      <c r="E29" s="62">
        <v>0</v>
      </c>
      <c r="F29" s="65"/>
    </row>
    <row r="30" spans="1:6" ht="60" customHeight="1" x14ac:dyDescent="0.25">
      <c r="A30" s="63">
        <v>2</v>
      </c>
      <c r="B30" s="64" t="s">
        <v>233</v>
      </c>
      <c r="C30" s="62"/>
      <c r="D30" s="15"/>
      <c r="E30" s="62">
        <v>0</v>
      </c>
      <c r="F30" s="65"/>
    </row>
    <row r="31" spans="1:6" ht="21.75" customHeight="1" x14ac:dyDescent="0.25">
      <c r="A31" s="63">
        <v>3</v>
      </c>
      <c r="B31" s="64" t="s">
        <v>234</v>
      </c>
      <c r="C31" s="62"/>
      <c r="D31" s="15"/>
      <c r="E31" s="62">
        <v>0</v>
      </c>
      <c r="F31" s="65"/>
    </row>
    <row r="32" spans="1:6" ht="21.75" customHeight="1" x14ac:dyDescent="0.25">
      <c r="A32" s="56" t="s">
        <v>78</v>
      </c>
      <c r="B32" s="59" t="s">
        <v>235</v>
      </c>
      <c r="C32" s="60">
        <f>SUM(C33:C45)</f>
        <v>578790680000</v>
      </c>
      <c r="D32" s="9">
        <v>741110635660</v>
      </c>
      <c r="E32" s="60">
        <v>162319954660</v>
      </c>
      <c r="F32" s="61">
        <v>1.2804467314151522</v>
      </c>
    </row>
    <row r="33" spans="1:6" ht="21.75" customHeight="1" x14ac:dyDescent="0.25">
      <c r="A33" s="63" t="s">
        <v>181</v>
      </c>
      <c r="B33" s="64" t="s">
        <v>228</v>
      </c>
      <c r="C33" s="62">
        <f>226976981000-1000</f>
        <v>226976980000</v>
      </c>
      <c r="D33" s="15">
        <v>239938050168</v>
      </c>
      <c r="E33" s="62">
        <v>12961069168</v>
      </c>
      <c r="F33" s="65">
        <v>1.0571030115516427</v>
      </c>
    </row>
    <row r="34" spans="1:6" ht="21.75" customHeight="1" x14ac:dyDescent="0.25">
      <c r="A34" s="63" t="s">
        <v>181</v>
      </c>
      <c r="B34" s="64" t="s">
        <v>275</v>
      </c>
      <c r="C34" s="62"/>
      <c r="D34" s="15"/>
      <c r="E34" s="62">
        <v>0</v>
      </c>
      <c r="F34" s="65"/>
    </row>
    <row r="35" spans="1:6" ht="21.75" customHeight="1" x14ac:dyDescent="0.25">
      <c r="A35" s="63" t="s">
        <v>181</v>
      </c>
      <c r="B35" s="64" t="s">
        <v>264</v>
      </c>
      <c r="C35" s="227">
        <v>11927367000</v>
      </c>
      <c r="D35" s="15">
        <v>12933050473</v>
      </c>
      <c r="E35" s="229">
        <v>4088623119</v>
      </c>
      <c r="F35" s="231">
        <v>1.3427934362210872</v>
      </c>
    </row>
    <row r="36" spans="1:6" ht="21.75" customHeight="1" x14ac:dyDescent="0.25">
      <c r="A36" s="63" t="s">
        <v>181</v>
      </c>
      <c r="B36" s="64" t="s">
        <v>265</v>
      </c>
      <c r="C36" s="228"/>
      <c r="D36" s="15">
        <v>3082939646</v>
      </c>
      <c r="E36" s="230"/>
      <c r="F36" s="232"/>
    </row>
    <row r="37" spans="1:6" ht="21.75" customHeight="1" x14ac:dyDescent="0.25">
      <c r="A37" s="63" t="s">
        <v>181</v>
      </c>
      <c r="B37" s="64" t="s">
        <v>266</v>
      </c>
      <c r="C37" s="15">
        <v>33779439000</v>
      </c>
      <c r="D37" s="15">
        <v>25779626410</v>
      </c>
      <c r="E37" s="62">
        <v>-7999812590</v>
      </c>
      <c r="F37" s="65">
        <v>0.76317509032639652</v>
      </c>
    </row>
    <row r="38" spans="1:6" ht="21.75" customHeight="1" x14ac:dyDescent="0.25">
      <c r="A38" s="63" t="s">
        <v>181</v>
      </c>
      <c r="B38" s="64" t="s">
        <v>267</v>
      </c>
      <c r="C38" s="227">
        <v>13419234000</v>
      </c>
      <c r="D38" s="15">
        <v>9671858291</v>
      </c>
      <c r="E38" s="229">
        <v>-2082566839</v>
      </c>
      <c r="F38" s="231">
        <v>0.84480732365200573</v>
      </c>
    </row>
    <row r="39" spans="1:6" ht="21.75" customHeight="1" x14ac:dyDescent="0.25">
      <c r="A39" s="63" t="s">
        <v>181</v>
      </c>
      <c r="B39" s="64" t="s">
        <v>276</v>
      </c>
      <c r="C39" s="233"/>
      <c r="D39" s="15">
        <v>259980000</v>
      </c>
      <c r="E39" s="234"/>
      <c r="F39" s="235"/>
    </row>
    <row r="40" spans="1:6" ht="21.75" customHeight="1" x14ac:dyDescent="0.25">
      <c r="A40" s="63" t="s">
        <v>181</v>
      </c>
      <c r="B40" s="64" t="s">
        <v>269</v>
      </c>
      <c r="C40" s="228"/>
      <c r="D40" s="15">
        <v>1404828870</v>
      </c>
      <c r="E40" s="230"/>
      <c r="F40" s="232"/>
    </row>
    <row r="41" spans="1:6" ht="21.75" customHeight="1" x14ac:dyDescent="0.25">
      <c r="A41" s="63" t="s">
        <v>181</v>
      </c>
      <c r="B41" s="64" t="s">
        <v>270</v>
      </c>
      <c r="C41" s="62">
        <v>4871070000</v>
      </c>
      <c r="D41" s="15">
        <v>2828108425</v>
      </c>
      <c r="E41" s="62">
        <v>-2042961575</v>
      </c>
      <c r="F41" s="65">
        <v>0.58059285228912749</v>
      </c>
    </row>
    <row r="42" spans="1:6" ht="21.75" customHeight="1" x14ac:dyDescent="0.25">
      <c r="A42" s="63" t="s">
        <v>181</v>
      </c>
      <c r="B42" s="64" t="s">
        <v>271</v>
      </c>
      <c r="C42" s="62">
        <v>117166373000</v>
      </c>
      <c r="D42" s="15">
        <v>166514347569</v>
      </c>
      <c r="E42" s="62">
        <v>49347974569</v>
      </c>
      <c r="F42" s="65">
        <v>1.4211786479811916</v>
      </c>
    </row>
    <row r="43" spans="1:6" ht="21.75" customHeight="1" x14ac:dyDescent="0.25">
      <c r="A43" s="63" t="s">
        <v>181</v>
      </c>
      <c r="B43" s="64" t="s">
        <v>272</v>
      </c>
      <c r="C43" s="62">
        <v>111440457000</v>
      </c>
      <c r="D43" s="15">
        <v>214592655998</v>
      </c>
      <c r="E43" s="62">
        <v>103152198998</v>
      </c>
      <c r="F43" s="65">
        <v>1.9256261305353406</v>
      </c>
    </row>
    <row r="44" spans="1:6" ht="21.75" customHeight="1" x14ac:dyDescent="0.25">
      <c r="A44" s="63" t="s">
        <v>181</v>
      </c>
      <c r="B44" s="64" t="s">
        <v>273</v>
      </c>
      <c r="C44" s="62">
        <v>50247328000</v>
      </c>
      <c r="D44" s="15">
        <v>54224912950</v>
      </c>
      <c r="E44" s="62">
        <v>3977584950</v>
      </c>
      <c r="F44" s="65">
        <v>1.0791601286739068</v>
      </c>
    </row>
    <row r="45" spans="1:6" ht="21.75" customHeight="1" x14ac:dyDescent="0.25">
      <c r="A45" s="63" t="s">
        <v>181</v>
      </c>
      <c r="B45" s="64" t="s">
        <v>277</v>
      </c>
      <c r="C45" s="62">
        <v>8962432000</v>
      </c>
      <c r="D45" s="15">
        <v>9880276860</v>
      </c>
      <c r="E45" s="62">
        <v>917844860</v>
      </c>
      <c r="F45" s="65">
        <v>1.1024102453441209</v>
      </c>
    </row>
    <row r="46" spans="1:6" ht="30" customHeight="1" x14ac:dyDescent="0.25">
      <c r="A46" s="56" t="s">
        <v>96</v>
      </c>
      <c r="B46" s="59" t="s">
        <v>278</v>
      </c>
      <c r="C46" s="62"/>
      <c r="D46" s="15"/>
      <c r="E46" s="60">
        <v>0</v>
      </c>
      <c r="F46" s="61"/>
    </row>
    <row r="47" spans="1:6" ht="21.75" customHeight="1" x14ac:dyDescent="0.25">
      <c r="A47" s="56" t="s">
        <v>106</v>
      </c>
      <c r="B47" s="59" t="s">
        <v>279</v>
      </c>
      <c r="C47" s="62"/>
      <c r="D47" s="15"/>
      <c r="E47" s="60">
        <v>0</v>
      </c>
      <c r="F47" s="61"/>
    </row>
    <row r="48" spans="1:6" ht="21.75" customHeight="1" x14ac:dyDescent="0.25">
      <c r="A48" s="56" t="s">
        <v>108</v>
      </c>
      <c r="B48" s="59" t="s">
        <v>240</v>
      </c>
      <c r="C48" s="60">
        <v>13370000000</v>
      </c>
      <c r="D48" s="9">
        <v>13085770000</v>
      </c>
      <c r="E48" s="60">
        <f>D48-C48</f>
        <v>-284230000</v>
      </c>
      <c r="F48" s="61">
        <v>0.97874121166791328</v>
      </c>
    </row>
    <row r="49" spans="1:11" ht="21.75" customHeight="1" x14ac:dyDescent="0.25">
      <c r="A49" s="56" t="s">
        <v>112</v>
      </c>
      <c r="B49" s="59" t="s">
        <v>241</v>
      </c>
      <c r="C49" s="62"/>
      <c r="D49" s="15"/>
      <c r="E49" s="60">
        <f>D49-C49</f>
        <v>0</v>
      </c>
      <c r="F49" s="66"/>
    </row>
    <row r="50" spans="1:11" ht="21.75" customHeight="1" x14ac:dyDescent="0.25">
      <c r="A50" s="56" t="s">
        <v>129</v>
      </c>
      <c r="B50" s="59" t="s">
        <v>280</v>
      </c>
      <c r="C50" s="62"/>
      <c r="D50" s="9">
        <f>'[1]PL 03-MD51-31'!D29</f>
        <v>6031000</v>
      </c>
      <c r="E50" s="60">
        <f>D50-C50</f>
        <v>6031000</v>
      </c>
      <c r="F50" s="66"/>
    </row>
    <row r="51" spans="1:11" ht="21.75" customHeight="1" x14ac:dyDescent="0.25">
      <c r="A51" s="56" t="s">
        <v>139</v>
      </c>
      <c r="B51" s="59" t="s">
        <v>247</v>
      </c>
      <c r="C51" s="62"/>
      <c r="D51" s="9">
        <f>'[1]PL 03-MD51-31'!D35</f>
        <v>220300856575</v>
      </c>
      <c r="E51" s="60">
        <f>D51-C51</f>
        <v>220300856575</v>
      </c>
      <c r="F51" s="66"/>
    </row>
    <row r="52" spans="1:11" ht="27.75" customHeight="1" x14ac:dyDescent="0.25">
      <c r="A52" s="236" t="s">
        <v>281</v>
      </c>
      <c r="B52" s="236"/>
      <c r="C52" s="236"/>
      <c r="D52" s="236"/>
      <c r="E52" s="236"/>
      <c r="F52" s="236"/>
    </row>
    <row r="53" spans="1:11" ht="32.25" customHeight="1" x14ac:dyDescent="0.25">
      <c r="A53" s="226" t="s">
        <v>282</v>
      </c>
      <c r="B53" s="226"/>
      <c r="C53" s="226"/>
      <c r="D53" s="226"/>
      <c r="E53" s="226"/>
      <c r="F53" s="226"/>
    </row>
    <row r="54" spans="1:11" ht="32.25" customHeight="1" x14ac:dyDescent="0.25">
      <c r="A54" s="226" t="s">
        <v>283</v>
      </c>
      <c r="B54" s="226"/>
      <c r="C54" s="226"/>
      <c r="D54" s="226"/>
      <c r="E54" s="226"/>
      <c r="F54" s="226"/>
      <c r="G54" s="67"/>
      <c r="H54" s="67"/>
      <c r="I54" s="67"/>
      <c r="J54" s="67"/>
      <c r="K54" s="67"/>
    </row>
    <row r="55" spans="1:11" ht="27.75" customHeight="1" x14ac:dyDescent="0.25">
      <c r="A55" s="226" t="s">
        <v>284</v>
      </c>
      <c r="B55" s="226"/>
      <c r="C55" s="226"/>
      <c r="D55" s="226"/>
      <c r="E55" s="226"/>
      <c r="F55" s="226"/>
    </row>
    <row r="57" spans="1:11" x14ac:dyDescent="0.25">
      <c r="B57" s="226"/>
      <c r="C57" s="226"/>
      <c r="D57" s="226"/>
      <c r="E57" s="226"/>
      <c r="F57" s="226"/>
    </row>
    <row r="58" spans="1:11" x14ac:dyDescent="0.25">
      <c r="B58" s="226"/>
      <c r="C58" s="226"/>
      <c r="D58" s="226"/>
      <c r="E58" s="226"/>
      <c r="F58" s="226"/>
    </row>
  </sheetData>
  <mergeCells count="25">
    <mergeCell ref="B58:F58"/>
    <mergeCell ref="C35:C36"/>
    <mergeCell ref="E35:E36"/>
    <mergeCell ref="F35:F36"/>
    <mergeCell ref="C38:C40"/>
    <mergeCell ref="E38:E40"/>
    <mergeCell ref="F38:F40"/>
    <mergeCell ref="A52:F52"/>
    <mergeCell ref="A53:F53"/>
    <mergeCell ref="A54:F54"/>
    <mergeCell ref="A55:F55"/>
    <mergeCell ref="B57:F57"/>
    <mergeCell ref="A9:A10"/>
    <mergeCell ref="B9:B10"/>
    <mergeCell ref="C9:C10"/>
    <mergeCell ref="D9:D10"/>
    <mergeCell ref="E9:F9"/>
    <mergeCell ref="A5:F5"/>
    <mergeCell ref="A7:F7"/>
    <mergeCell ref="A1:B1"/>
    <mergeCell ref="E1:F1"/>
    <mergeCell ref="A2:B2"/>
    <mergeCell ref="E2:F2"/>
    <mergeCell ref="E4:F4"/>
    <mergeCell ref="A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topLeftCell="A22" workbookViewId="0">
      <selection activeCell="A6" sqref="A6:K6"/>
    </sheetView>
  </sheetViews>
  <sheetFormatPr defaultColWidth="9" defaultRowHeight="13.8" x14ac:dyDescent="0.25"/>
  <cols>
    <col min="1" max="1" width="6.8984375" style="37" customWidth="1"/>
    <col min="2" max="2" width="44.59765625" style="37" customWidth="1"/>
    <col min="3" max="3" width="15" style="37" customWidth="1"/>
    <col min="4" max="4" width="12.69921875" style="37" bestFit="1" customWidth="1"/>
    <col min="5" max="5" width="12.59765625" style="37" bestFit="1" customWidth="1"/>
    <col min="6" max="6" width="16.09765625" style="37" customWidth="1"/>
    <col min="7" max="7" width="15" style="37" customWidth="1"/>
    <col min="8" max="8" width="14.3984375" style="37" customWidth="1"/>
    <col min="9" max="9" width="10" style="37" bestFit="1" customWidth="1"/>
    <col min="10" max="10" width="9" style="37"/>
    <col min="11" max="11" width="10" style="37" bestFit="1" customWidth="1"/>
    <col min="12" max="256" width="9" style="37"/>
    <col min="257" max="257" width="6.8984375" style="37" customWidth="1"/>
    <col min="258" max="258" width="44.59765625" style="37" customWidth="1"/>
    <col min="259" max="259" width="15" style="37" customWidth="1"/>
    <col min="260" max="260" width="12.69921875" style="37" bestFit="1" customWidth="1"/>
    <col min="261" max="261" width="12.59765625" style="37" bestFit="1" customWidth="1"/>
    <col min="262" max="262" width="16.09765625" style="37" customWidth="1"/>
    <col min="263" max="263" width="15" style="37" customWidth="1"/>
    <col min="264" max="264" width="14.3984375" style="37" customWidth="1"/>
    <col min="265" max="265" width="10" style="37" bestFit="1" customWidth="1"/>
    <col min="266" max="266" width="9" style="37"/>
    <col min="267" max="267" width="10" style="37" bestFit="1" customWidth="1"/>
    <col min="268" max="512" width="9" style="37"/>
    <col min="513" max="513" width="6.8984375" style="37" customWidth="1"/>
    <col min="514" max="514" width="44.59765625" style="37" customWidth="1"/>
    <col min="515" max="515" width="15" style="37" customWidth="1"/>
    <col min="516" max="516" width="12.69921875" style="37" bestFit="1" customWidth="1"/>
    <col min="517" max="517" width="12.59765625" style="37" bestFit="1" customWidth="1"/>
    <col min="518" max="518" width="16.09765625" style="37" customWidth="1"/>
    <col min="519" max="519" width="15" style="37" customWidth="1"/>
    <col min="520" max="520" width="14.3984375" style="37" customWidth="1"/>
    <col min="521" max="521" width="10" style="37" bestFit="1" customWidth="1"/>
    <col min="522" max="522" width="9" style="37"/>
    <col min="523" max="523" width="10" style="37" bestFit="1" customWidth="1"/>
    <col min="524" max="768" width="9" style="37"/>
    <col min="769" max="769" width="6.8984375" style="37" customWidth="1"/>
    <col min="770" max="770" width="44.59765625" style="37" customWidth="1"/>
    <col min="771" max="771" width="15" style="37" customWidth="1"/>
    <col min="772" max="772" width="12.69921875" style="37" bestFit="1" customWidth="1"/>
    <col min="773" max="773" width="12.59765625" style="37" bestFit="1" customWidth="1"/>
    <col min="774" max="774" width="16.09765625" style="37" customWidth="1"/>
    <col min="775" max="775" width="15" style="37" customWidth="1"/>
    <col min="776" max="776" width="14.3984375" style="37" customWidth="1"/>
    <col min="777" max="777" width="10" style="37" bestFit="1" customWidth="1"/>
    <col min="778" max="778" width="9" style="37"/>
    <col min="779" max="779" width="10" style="37" bestFit="1" customWidth="1"/>
    <col min="780" max="1024" width="9" style="37"/>
    <col min="1025" max="1025" width="6.8984375" style="37" customWidth="1"/>
    <col min="1026" max="1026" width="44.59765625" style="37" customWidth="1"/>
    <col min="1027" max="1027" width="15" style="37" customWidth="1"/>
    <col min="1028" max="1028" width="12.69921875" style="37" bestFit="1" customWidth="1"/>
    <col min="1029" max="1029" width="12.59765625" style="37" bestFit="1" customWidth="1"/>
    <col min="1030" max="1030" width="16.09765625" style="37" customWidth="1"/>
    <col min="1031" max="1031" width="15" style="37" customWidth="1"/>
    <col min="1032" max="1032" width="14.3984375" style="37" customWidth="1"/>
    <col min="1033" max="1033" width="10" style="37" bestFit="1" customWidth="1"/>
    <col min="1034" max="1034" width="9" style="37"/>
    <col min="1035" max="1035" width="10" style="37" bestFit="1" customWidth="1"/>
    <col min="1036" max="1280" width="9" style="37"/>
    <col min="1281" max="1281" width="6.8984375" style="37" customWidth="1"/>
    <col min="1282" max="1282" width="44.59765625" style="37" customWidth="1"/>
    <col min="1283" max="1283" width="15" style="37" customWidth="1"/>
    <col min="1284" max="1284" width="12.69921875" style="37" bestFit="1" customWidth="1"/>
    <col min="1285" max="1285" width="12.59765625" style="37" bestFit="1" customWidth="1"/>
    <col min="1286" max="1286" width="16.09765625" style="37" customWidth="1"/>
    <col min="1287" max="1287" width="15" style="37" customWidth="1"/>
    <col min="1288" max="1288" width="14.3984375" style="37" customWidth="1"/>
    <col min="1289" max="1289" width="10" style="37" bestFit="1" customWidth="1"/>
    <col min="1290" max="1290" width="9" style="37"/>
    <col min="1291" max="1291" width="10" style="37" bestFit="1" customWidth="1"/>
    <col min="1292" max="1536" width="9" style="37"/>
    <col min="1537" max="1537" width="6.8984375" style="37" customWidth="1"/>
    <col min="1538" max="1538" width="44.59765625" style="37" customWidth="1"/>
    <col min="1539" max="1539" width="15" style="37" customWidth="1"/>
    <col min="1540" max="1540" width="12.69921875" style="37" bestFit="1" customWidth="1"/>
    <col min="1541" max="1541" width="12.59765625" style="37" bestFit="1" customWidth="1"/>
    <col min="1542" max="1542" width="16.09765625" style="37" customWidth="1"/>
    <col min="1543" max="1543" width="15" style="37" customWidth="1"/>
    <col min="1544" max="1544" width="14.3984375" style="37" customWidth="1"/>
    <col min="1545" max="1545" width="10" style="37" bestFit="1" customWidth="1"/>
    <col min="1546" max="1546" width="9" style="37"/>
    <col min="1547" max="1547" width="10" style="37" bestFit="1" customWidth="1"/>
    <col min="1548" max="1792" width="9" style="37"/>
    <col min="1793" max="1793" width="6.8984375" style="37" customWidth="1"/>
    <col min="1794" max="1794" width="44.59765625" style="37" customWidth="1"/>
    <col min="1795" max="1795" width="15" style="37" customWidth="1"/>
    <col min="1796" max="1796" width="12.69921875" style="37" bestFit="1" customWidth="1"/>
    <col min="1797" max="1797" width="12.59765625" style="37" bestFit="1" customWidth="1"/>
    <col min="1798" max="1798" width="16.09765625" style="37" customWidth="1"/>
    <col min="1799" max="1799" width="15" style="37" customWidth="1"/>
    <col min="1800" max="1800" width="14.3984375" style="37" customWidth="1"/>
    <col min="1801" max="1801" width="10" style="37" bestFit="1" customWidth="1"/>
    <col min="1802" max="1802" width="9" style="37"/>
    <col min="1803" max="1803" width="10" style="37" bestFit="1" customWidth="1"/>
    <col min="1804" max="2048" width="9" style="37"/>
    <col min="2049" max="2049" width="6.8984375" style="37" customWidth="1"/>
    <col min="2050" max="2050" width="44.59765625" style="37" customWidth="1"/>
    <col min="2051" max="2051" width="15" style="37" customWidth="1"/>
    <col min="2052" max="2052" width="12.69921875" style="37" bestFit="1" customWidth="1"/>
    <col min="2053" max="2053" width="12.59765625" style="37" bestFit="1" customWidth="1"/>
    <col min="2054" max="2054" width="16.09765625" style="37" customWidth="1"/>
    <col min="2055" max="2055" width="15" style="37" customWidth="1"/>
    <col min="2056" max="2056" width="14.3984375" style="37" customWidth="1"/>
    <col min="2057" max="2057" width="10" style="37" bestFit="1" customWidth="1"/>
    <col min="2058" max="2058" width="9" style="37"/>
    <col min="2059" max="2059" width="10" style="37" bestFit="1" customWidth="1"/>
    <col min="2060" max="2304" width="9" style="37"/>
    <col min="2305" max="2305" width="6.8984375" style="37" customWidth="1"/>
    <col min="2306" max="2306" width="44.59765625" style="37" customWidth="1"/>
    <col min="2307" max="2307" width="15" style="37" customWidth="1"/>
    <col min="2308" max="2308" width="12.69921875" style="37" bestFit="1" customWidth="1"/>
    <col min="2309" max="2309" width="12.59765625" style="37" bestFit="1" customWidth="1"/>
    <col min="2310" max="2310" width="16.09765625" style="37" customWidth="1"/>
    <col min="2311" max="2311" width="15" style="37" customWidth="1"/>
    <col min="2312" max="2312" width="14.3984375" style="37" customWidth="1"/>
    <col min="2313" max="2313" width="10" style="37" bestFit="1" customWidth="1"/>
    <col min="2314" max="2314" width="9" style="37"/>
    <col min="2315" max="2315" width="10" style="37" bestFit="1" customWidth="1"/>
    <col min="2316" max="2560" width="9" style="37"/>
    <col min="2561" max="2561" width="6.8984375" style="37" customWidth="1"/>
    <col min="2562" max="2562" width="44.59765625" style="37" customWidth="1"/>
    <col min="2563" max="2563" width="15" style="37" customWidth="1"/>
    <col min="2564" max="2564" width="12.69921875" style="37" bestFit="1" customWidth="1"/>
    <col min="2565" max="2565" width="12.59765625" style="37" bestFit="1" customWidth="1"/>
    <col min="2566" max="2566" width="16.09765625" style="37" customWidth="1"/>
    <col min="2567" max="2567" width="15" style="37" customWidth="1"/>
    <col min="2568" max="2568" width="14.3984375" style="37" customWidth="1"/>
    <col min="2569" max="2569" width="10" style="37" bestFit="1" customWidth="1"/>
    <col min="2570" max="2570" width="9" style="37"/>
    <col min="2571" max="2571" width="10" style="37" bestFit="1" customWidth="1"/>
    <col min="2572" max="2816" width="9" style="37"/>
    <col min="2817" max="2817" width="6.8984375" style="37" customWidth="1"/>
    <col min="2818" max="2818" width="44.59765625" style="37" customWidth="1"/>
    <col min="2819" max="2819" width="15" style="37" customWidth="1"/>
    <col min="2820" max="2820" width="12.69921875" style="37" bestFit="1" customWidth="1"/>
    <col min="2821" max="2821" width="12.59765625" style="37" bestFit="1" customWidth="1"/>
    <col min="2822" max="2822" width="16.09765625" style="37" customWidth="1"/>
    <col min="2823" max="2823" width="15" style="37" customWidth="1"/>
    <col min="2824" max="2824" width="14.3984375" style="37" customWidth="1"/>
    <col min="2825" max="2825" width="10" style="37" bestFit="1" customWidth="1"/>
    <col min="2826" max="2826" width="9" style="37"/>
    <col min="2827" max="2827" width="10" style="37" bestFit="1" customWidth="1"/>
    <col min="2828" max="3072" width="9" style="37"/>
    <col min="3073" max="3073" width="6.8984375" style="37" customWidth="1"/>
    <col min="3074" max="3074" width="44.59765625" style="37" customWidth="1"/>
    <col min="3075" max="3075" width="15" style="37" customWidth="1"/>
    <col min="3076" max="3076" width="12.69921875" style="37" bestFit="1" customWidth="1"/>
    <col min="3077" max="3077" width="12.59765625" style="37" bestFit="1" customWidth="1"/>
    <col min="3078" max="3078" width="16.09765625" style="37" customWidth="1"/>
    <col min="3079" max="3079" width="15" style="37" customWidth="1"/>
    <col min="3080" max="3080" width="14.3984375" style="37" customWidth="1"/>
    <col min="3081" max="3081" width="10" style="37" bestFit="1" customWidth="1"/>
    <col min="3082" max="3082" width="9" style="37"/>
    <col min="3083" max="3083" width="10" style="37" bestFit="1" customWidth="1"/>
    <col min="3084" max="3328" width="9" style="37"/>
    <col min="3329" max="3329" width="6.8984375" style="37" customWidth="1"/>
    <col min="3330" max="3330" width="44.59765625" style="37" customWidth="1"/>
    <col min="3331" max="3331" width="15" style="37" customWidth="1"/>
    <col min="3332" max="3332" width="12.69921875" style="37" bestFit="1" customWidth="1"/>
    <col min="3333" max="3333" width="12.59765625" style="37" bestFit="1" customWidth="1"/>
    <col min="3334" max="3334" width="16.09765625" style="37" customWidth="1"/>
    <col min="3335" max="3335" width="15" style="37" customWidth="1"/>
    <col min="3336" max="3336" width="14.3984375" style="37" customWidth="1"/>
    <col min="3337" max="3337" width="10" style="37" bestFit="1" customWidth="1"/>
    <col min="3338" max="3338" width="9" style="37"/>
    <col min="3339" max="3339" width="10" style="37" bestFit="1" customWidth="1"/>
    <col min="3340" max="3584" width="9" style="37"/>
    <col min="3585" max="3585" width="6.8984375" style="37" customWidth="1"/>
    <col min="3586" max="3586" width="44.59765625" style="37" customWidth="1"/>
    <col min="3587" max="3587" width="15" style="37" customWidth="1"/>
    <col min="3588" max="3588" width="12.69921875" style="37" bestFit="1" customWidth="1"/>
    <col min="3589" max="3589" width="12.59765625" style="37" bestFit="1" customWidth="1"/>
    <col min="3590" max="3590" width="16.09765625" style="37" customWidth="1"/>
    <col min="3591" max="3591" width="15" style="37" customWidth="1"/>
    <col min="3592" max="3592" width="14.3984375" style="37" customWidth="1"/>
    <col min="3593" max="3593" width="10" style="37" bestFit="1" customWidth="1"/>
    <col min="3594" max="3594" width="9" style="37"/>
    <col min="3595" max="3595" width="10" style="37" bestFit="1" customWidth="1"/>
    <col min="3596" max="3840" width="9" style="37"/>
    <col min="3841" max="3841" width="6.8984375" style="37" customWidth="1"/>
    <col min="3842" max="3842" width="44.59765625" style="37" customWidth="1"/>
    <col min="3843" max="3843" width="15" style="37" customWidth="1"/>
    <col min="3844" max="3844" width="12.69921875" style="37" bestFit="1" customWidth="1"/>
    <col min="3845" max="3845" width="12.59765625" style="37" bestFit="1" customWidth="1"/>
    <col min="3846" max="3846" width="16.09765625" style="37" customWidth="1"/>
    <col min="3847" max="3847" width="15" style="37" customWidth="1"/>
    <col min="3848" max="3848" width="14.3984375" style="37" customWidth="1"/>
    <col min="3849" max="3849" width="10" style="37" bestFit="1" customWidth="1"/>
    <col min="3850" max="3850" width="9" style="37"/>
    <col min="3851" max="3851" width="10" style="37" bestFit="1" customWidth="1"/>
    <col min="3852" max="4096" width="9" style="37"/>
    <col min="4097" max="4097" width="6.8984375" style="37" customWidth="1"/>
    <col min="4098" max="4098" width="44.59765625" style="37" customWidth="1"/>
    <col min="4099" max="4099" width="15" style="37" customWidth="1"/>
    <col min="4100" max="4100" width="12.69921875" style="37" bestFit="1" customWidth="1"/>
    <col min="4101" max="4101" width="12.59765625" style="37" bestFit="1" customWidth="1"/>
    <col min="4102" max="4102" width="16.09765625" style="37" customWidth="1"/>
    <col min="4103" max="4103" width="15" style="37" customWidth="1"/>
    <col min="4104" max="4104" width="14.3984375" style="37" customWidth="1"/>
    <col min="4105" max="4105" width="10" style="37" bestFit="1" customWidth="1"/>
    <col min="4106" max="4106" width="9" style="37"/>
    <col min="4107" max="4107" width="10" style="37" bestFit="1" customWidth="1"/>
    <col min="4108" max="4352" width="9" style="37"/>
    <col min="4353" max="4353" width="6.8984375" style="37" customWidth="1"/>
    <col min="4354" max="4354" width="44.59765625" style="37" customWidth="1"/>
    <col min="4355" max="4355" width="15" style="37" customWidth="1"/>
    <col min="4356" max="4356" width="12.69921875" style="37" bestFit="1" customWidth="1"/>
    <col min="4357" max="4357" width="12.59765625" style="37" bestFit="1" customWidth="1"/>
    <col min="4358" max="4358" width="16.09765625" style="37" customWidth="1"/>
    <col min="4359" max="4359" width="15" style="37" customWidth="1"/>
    <col min="4360" max="4360" width="14.3984375" style="37" customWidth="1"/>
    <col min="4361" max="4361" width="10" style="37" bestFit="1" customWidth="1"/>
    <col min="4362" max="4362" width="9" style="37"/>
    <col min="4363" max="4363" width="10" style="37" bestFit="1" customWidth="1"/>
    <col min="4364" max="4608" width="9" style="37"/>
    <col min="4609" max="4609" width="6.8984375" style="37" customWidth="1"/>
    <col min="4610" max="4610" width="44.59765625" style="37" customWidth="1"/>
    <col min="4611" max="4611" width="15" style="37" customWidth="1"/>
    <col min="4612" max="4612" width="12.69921875" style="37" bestFit="1" customWidth="1"/>
    <col min="4613" max="4613" width="12.59765625" style="37" bestFit="1" customWidth="1"/>
    <col min="4614" max="4614" width="16.09765625" style="37" customWidth="1"/>
    <col min="4615" max="4615" width="15" style="37" customWidth="1"/>
    <col min="4616" max="4616" width="14.3984375" style="37" customWidth="1"/>
    <col min="4617" max="4617" width="10" style="37" bestFit="1" customWidth="1"/>
    <col min="4618" max="4618" width="9" style="37"/>
    <col min="4619" max="4619" width="10" style="37" bestFit="1" customWidth="1"/>
    <col min="4620" max="4864" width="9" style="37"/>
    <col min="4865" max="4865" width="6.8984375" style="37" customWidth="1"/>
    <col min="4866" max="4866" width="44.59765625" style="37" customWidth="1"/>
    <col min="4867" max="4867" width="15" style="37" customWidth="1"/>
    <col min="4868" max="4868" width="12.69921875" style="37" bestFit="1" customWidth="1"/>
    <col min="4869" max="4869" width="12.59765625" style="37" bestFit="1" customWidth="1"/>
    <col min="4870" max="4870" width="16.09765625" style="37" customWidth="1"/>
    <col min="4871" max="4871" width="15" style="37" customWidth="1"/>
    <col min="4872" max="4872" width="14.3984375" style="37" customWidth="1"/>
    <col min="4873" max="4873" width="10" style="37" bestFit="1" customWidth="1"/>
    <col min="4874" max="4874" width="9" style="37"/>
    <col min="4875" max="4875" width="10" style="37" bestFit="1" customWidth="1"/>
    <col min="4876" max="5120" width="9" style="37"/>
    <col min="5121" max="5121" width="6.8984375" style="37" customWidth="1"/>
    <col min="5122" max="5122" width="44.59765625" style="37" customWidth="1"/>
    <col min="5123" max="5123" width="15" style="37" customWidth="1"/>
    <col min="5124" max="5124" width="12.69921875" style="37" bestFit="1" customWidth="1"/>
    <col min="5125" max="5125" width="12.59765625" style="37" bestFit="1" customWidth="1"/>
    <col min="5126" max="5126" width="16.09765625" style="37" customWidth="1"/>
    <col min="5127" max="5127" width="15" style="37" customWidth="1"/>
    <col min="5128" max="5128" width="14.3984375" style="37" customWidth="1"/>
    <col min="5129" max="5129" width="10" style="37" bestFit="1" customWidth="1"/>
    <col min="5130" max="5130" width="9" style="37"/>
    <col min="5131" max="5131" width="10" style="37" bestFit="1" customWidth="1"/>
    <col min="5132" max="5376" width="9" style="37"/>
    <col min="5377" max="5377" width="6.8984375" style="37" customWidth="1"/>
    <col min="5378" max="5378" width="44.59765625" style="37" customWidth="1"/>
    <col min="5379" max="5379" width="15" style="37" customWidth="1"/>
    <col min="5380" max="5380" width="12.69921875" style="37" bestFit="1" customWidth="1"/>
    <col min="5381" max="5381" width="12.59765625" style="37" bestFit="1" customWidth="1"/>
    <col min="5382" max="5382" width="16.09765625" style="37" customWidth="1"/>
    <col min="5383" max="5383" width="15" style="37" customWidth="1"/>
    <col min="5384" max="5384" width="14.3984375" style="37" customWidth="1"/>
    <col min="5385" max="5385" width="10" style="37" bestFit="1" customWidth="1"/>
    <col min="5386" max="5386" width="9" style="37"/>
    <col min="5387" max="5387" width="10" style="37" bestFit="1" customWidth="1"/>
    <col min="5388" max="5632" width="9" style="37"/>
    <col min="5633" max="5633" width="6.8984375" style="37" customWidth="1"/>
    <col min="5634" max="5634" width="44.59765625" style="37" customWidth="1"/>
    <col min="5635" max="5635" width="15" style="37" customWidth="1"/>
    <col min="5636" max="5636" width="12.69921875" style="37" bestFit="1" customWidth="1"/>
    <col min="5637" max="5637" width="12.59765625" style="37" bestFit="1" customWidth="1"/>
    <col min="5638" max="5638" width="16.09765625" style="37" customWidth="1"/>
    <col min="5639" max="5639" width="15" style="37" customWidth="1"/>
    <col min="5640" max="5640" width="14.3984375" style="37" customWidth="1"/>
    <col min="5641" max="5641" width="10" style="37" bestFit="1" customWidth="1"/>
    <col min="5642" max="5642" width="9" style="37"/>
    <col min="5643" max="5643" width="10" style="37" bestFit="1" customWidth="1"/>
    <col min="5644" max="5888" width="9" style="37"/>
    <col min="5889" max="5889" width="6.8984375" style="37" customWidth="1"/>
    <col min="5890" max="5890" width="44.59765625" style="37" customWidth="1"/>
    <col min="5891" max="5891" width="15" style="37" customWidth="1"/>
    <col min="5892" max="5892" width="12.69921875" style="37" bestFit="1" customWidth="1"/>
    <col min="5893" max="5893" width="12.59765625" style="37" bestFit="1" customWidth="1"/>
    <col min="5894" max="5894" width="16.09765625" style="37" customWidth="1"/>
    <col min="5895" max="5895" width="15" style="37" customWidth="1"/>
    <col min="5896" max="5896" width="14.3984375" style="37" customWidth="1"/>
    <col min="5897" max="5897" width="10" style="37" bestFit="1" customWidth="1"/>
    <col min="5898" max="5898" width="9" style="37"/>
    <col min="5899" max="5899" width="10" style="37" bestFit="1" customWidth="1"/>
    <col min="5900" max="6144" width="9" style="37"/>
    <col min="6145" max="6145" width="6.8984375" style="37" customWidth="1"/>
    <col min="6146" max="6146" width="44.59765625" style="37" customWidth="1"/>
    <col min="6147" max="6147" width="15" style="37" customWidth="1"/>
    <col min="6148" max="6148" width="12.69921875" style="37" bestFit="1" customWidth="1"/>
    <col min="6149" max="6149" width="12.59765625" style="37" bestFit="1" customWidth="1"/>
    <col min="6150" max="6150" width="16.09765625" style="37" customWidth="1"/>
    <col min="6151" max="6151" width="15" style="37" customWidth="1"/>
    <col min="6152" max="6152" width="14.3984375" style="37" customWidth="1"/>
    <col min="6153" max="6153" width="10" style="37" bestFit="1" customWidth="1"/>
    <col min="6154" max="6154" width="9" style="37"/>
    <col min="6155" max="6155" width="10" style="37" bestFit="1" customWidth="1"/>
    <col min="6156" max="6400" width="9" style="37"/>
    <col min="6401" max="6401" width="6.8984375" style="37" customWidth="1"/>
    <col min="6402" max="6402" width="44.59765625" style="37" customWidth="1"/>
    <col min="6403" max="6403" width="15" style="37" customWidth="1"/>
    <col min="6404" max="6404" width="12.69921875" style="37" bestFit="1" customWidth="1"/>
    <col min="6405" max="6405" width="12.59765625" style="37" bestFit="1" customWidth="1"/>
    <col min="6406" max="6406" width="16.09765625" style="37" customWidth="1"/>
    <col min="6407" max="6407" width="15" style="37" customWidth="1"/>
    <col min="6408" max="6408" width="14.3984375" style="37" customWidth="1"/>
    <col min="6409" max="6409" width="10" style="37" bestFit="1" customWidth="1"/>
    <col min="6410" max="6410" width="9" style="37"/>
    <col min="6411" max="6411" width="10" style="37" bestFit="1" customWidth="1"/>
    <col min="6412" max="6656" width="9" style="37"/>
    <col min="6657" max="6657" width="6.8984375" style="37" customWidth="1"/>
    <col min="6658" max="6658" width="44.59765625" style="37" customWidth="1"/>
    <col min="6659" max="6659" width="15" style="37" customWidth="1"/>
    <col min="6660" max="6660" width="12.69921875" style="37" bestFit="1" customWidth="1"/>
    <col min="6661" max="6661" width="12.59765625" style="37" bestFit="1" customWidth="1"/>
    <col min="6662" max="6662" width="16.09765625" style="37" customWidth="1"/>
    <col min="6663" max="6663" width="15" style="37" customWidth="1"/>
    <col min="6664" max="6664" width="14.3984375" style="37" customWidth="1"/>
    <col min="6665" max="6665" width="10" style="37" bestFit="1" customWidth="1"/>
    <col min="6666" max="6666" width="9" style="37"/>
    <col min="6667" max="6667" width="10" style="37" bestFit="1" customWidth="1"/>
    <col min="6668" max="6912" width="9" style="37"/>
    <col min="6913" max="6913" width="6.8984375" style="37" customWidth="1"/>
    <col min="6914" max="6914" width="44.59765625" style="37" customWidth="1"/>
    <col min="6915" max="6915" width="15" style="37" customWidth="1"/>
    <col min="6916" max="6916" width="12.69921875" style="37" bestFit="1" customWidth="1"/>
    <col min="6917" max="6917" width="12.59765625" style="37" bestFit="1" customWidth="1"/>
    <col min="6918" max="6918" width="16.09765625" style="37" customWidth="1"/>
    <col min="6919" max="6919" width="15" style="37" customWidth="1"/>
    <col min="6920" max="6920" width="14.3984375" style="37" customWidth="1"/>
    <col min="6921" max="6921" width="10" style="37" bestFit="1" customWidth="1"/>
    <col min="6922" max="6922" width="9" style="37"/>
    <col min="6923" max="6923" width="10" style="37" bestFit="1" customWidth="1"/>
    <col min="6924" max="7168" width="9" style="37"/>
    <col min="7169" max="7169" width="6.8984375" style="37" customWidth="1"/>
    <col min="7170" max="7170" width="44.59765625" style="37" customWidth="1"/>
    <col min="7171" max="7171" width="15" style="37" customWidth="1"/>
    <col min="7172" max="7172" width="12.69921875" style="37" bestFit="1" customWidth="1"/>
    <col min="7173" max="7173" width="12.59765625" style="37" bestFit="1" customWidth="1"/>
    <col min="7174" max="7174" width="16.09765625" style="37" customWidth="1"/>
    <col min="7175" max="7175" width="15" style="37" customWidth="1"/>
    <col min="7176" max="7176" width="14.3984375" style="37" customWidth="1"/>
    <col min="7177" max="7177" width="10" style="37" bestFit="1" customWidth="1"/>
    <col min="7178" max="7178" width="9" style="37"/>
    <col min="7179" max="7179" width="10" style="37" bestFit="1" customWidth="1"/>
    <col min="7180" max="7424" width="9" style="37"/>
    <col min="7425" max="7425" width="6.8984375" style="37" customWidth="1"/>
    <col min="7426" max="7426" width="44.59765625" style="37" customWidth="1"/>
    <col min="7427" max="7427" width="15" style="37" customWidth="1"/>
    <col min="7428" max="7428" width="12.69921875" style="37" bestFit="1" customWidth="1"/>
    <col min="7429" max="7429" width="12.59765625" style="37" bestFit="1" customWidth="1"/>
    <col min="7430" max="7430" width="16.09765625" style="37" customWidth="1"/>
    <col min="7431" max="7431" width="15" style="37" customWidth="1"/>
    <col min="7432" max="7432" width="14.3984375" style="37" customWidth="1"/>
    <col min="7433" max="7433" width="10" style="37" bestFit="1" customWidth="1"/>
    <col min="7434" max="7434" width="9" style="37"/>
    <col min="7435" max="7435" width="10" style="37" bestFit="1" customWidth="1"/>
    <col min="7436" max="7680" width="9" style="37"/>
    <col min="7681" max="7681" width="6.8984375" style="37" customWidth="1"/>
    <col min="7682" max="7682" width="44.59765625" style="37" customWidth="1"/>
    <col min="7683" max="7683" width="15" style="37" customWidth="1"/>
    <col min="7684" max="7684" width="12.69921875" style="37" bestFit="1" customWidth="1"/>
    <col min="7685" max="7685" width="12.59765625" style="37" bestFit="1" customWidth="1"/>
    <col min="7686" max="7686" width="16.09765625" style="37" customWidth="1"/>
    <col min="7687" max="7687" width="15" style="37" customWidth="1"/>
    <col min="7688" max="7688" width="14.3984375" style="37" customWidth="1"/>
    <col min="7689" max="7689" width="10" style="37" bestFit="1" customWidth="1"/>
    <col min="7690" max="7690" width="9" style="37"/>
    <col min="7691" max="7691" width="10" style="37" bestFit="1" customWidth="1"/>
    <col min="7692" max="7936" width="9" style="37"/>
    <col min="7937" max="7937" width="6.8984375" style="37" customWidth="1"/>
    <col min="7938" max="7938" width="44.59765625" style="37" customWidth="1"/>
    <col min="7939" max="7939" width="15" style="37" customWidth="1"/>
    <col min="7940" max="7940" width="12.69921875" style="37" bestFit="1" customWidth="1"/>
    <col min="7941" max="7941" width="12.59765625" style="37" bestFit="1" customWidth="1"/>
    <col min="7942" max="7942" width="16.09765625" style="37" customWidth="1"/>
    <col min="7943" max="7943" width="15" style="37" customWidth="1"/>
    <col min="7944" max="7944" width="14.3984375" style="37" customWidth="1"/>
    <col min="7945" max="7945" width="10" style="37" bestFit="1" customWidth="1"/>
    <col min="7946" max="7946" width="9" style="37"/>
    <col min="7947" max="7947" width="10" style="37" bestFit="1" customWidth="1"/>
    <col min="7948" max="8192" width="9" style="37"/>
    <col min="8193" max="8193" width="6.8984375" style="37" customWidth="1"/>
    <col min="8194" max="8194" width="44.59765625" style="37" customWidth="1"/>
    <col min="8195" max="8195" width="15" style="37" customWidth="1"/>
    <col min="8196" max="8196" width="12.69921875" style="37" bestFit="1" customWidth="1"/>
    <col min="8197" max="8197" width="12.59765625" style="37" bestFit="1" customWidth="1"/>
    <col min="8198" max="8198" width="16.09765625" style="37" customWidth="1"/>
    <col min="8199" max="8199" width="15" style="37" customWidth="1"/>
    <col min="8200" max="8200" width="14.3984375" style="37" customWidth="1"/>
    <col min="8201" max="8201" width="10" style="37" bestFit="1" customWidth="1"/>
    <col min="8202" max="8202" width="9" style="37"/>
    <col min="8203" max="8203" width="10" style="37" bestFit="1" customWidth="1"/>
    <col min="8204" max="8448" width="9" style="37"/>
    <col min="8449" max="8449" width="6.8984375" style="37" customWidth="1"/>
    <col min="8450" max="8450" width="44.59765625" style="37" customWidth="1"/>
    <col min="8451" max="8451" width="15" style="37" customWidth="1"/>
    <col min="8452" max="8452" width="12.69921875" style="37" bestFit="1" customWidth="1"/>
    <col min="8453" max="8453" width="12.59765625" style="37" bestFit="1" customWidth="1"/>
    <col min="8454" max="8454" width="16.09765625" style="37" customWidth="1"/>
    <col min="8455" max="8455" width="15" style="37" customWidth="1"/>
    <col min="8456" max="8456" width="14.3984375" style="37" customWidth="1"/>
    <col min="8457" max="8457" width="10" style="37" bestFit="1" customWidth="1"/>
    <col min="8458" max="8458" width="9" style="37"/>
    <col min="8459" max="8459" width="10" style="37" bestFit="1" customWidth="1"/>
    <col min="8460" max="8704" width="9" style="37"/>
    <col min="8705" max="8705" width="6.8984375" style="37" customWidth="1"/>
    <col min="8706" max="8706" width="44.59765625" style="37" customWidth="1"/>
    <col min="8707" max="8707" width="15" style="37" customWidth="1"/>
    <col min="8708" max="8708" width="12.69921875" style="37" bestFit="1" customWidth="1"/>
    <col min="8709" max="8709" width="12.59765625" style="37" bestFit="1" customWidth="1"/>
    <col min="8710" max="8710" width="16.09765625" style="37" customWidth="1"/>
    <col min="8711" max="8711" width="15" style="37" customWidth="1"/>
    <col min="8712" max="8712" width="14.3984375" style="37" customWidth="1"/>
    <col min="8713" max="8713" width="10" style="37" bestFit="1" customWidth="1"/>
    <col min="8714" max="8714" width="9" style="37"/>
    <col min="8715" max="8715" width="10" style="37" bestFit="1" customWidth="1"/>
    <col min="8716" max="8960" width="9" style="37"/>
    <col min="8961" max="8961" width="6.8984375" style="37" customWidth="1"/>
    <col min="8962" max="8962" width="44.59765625" style="37" customWidth="1"/>
    <col min="8963" max="8963" width="15" style="37" customWidth="1"/>
    <col min="8964" max="8964" width="12.69921875" style="37" bestFit="1" customWidth="1"/>
    <col min="8965" max="8965" width="12.59765625" style="37" bestFit="1" customWidth="1"/>
    <col min="8966" max="8966" width="16.09765625" style="37" customWidth="1"/>
    <col min="8967" max="8967" width="15" style="37" customWidth="1"/>
    <col min="8968" max="8968" width="14.3984375" style="37" customWidth="1"/>
    <col min="8969" max="8969" width="10" style="37" bestFit="1" customWidth="1"/>
    <col min="8970" max="8970" width="9" style="37"/>
    <col min="8971" max="8971" width="10" style="37" bestFit="1" customWidth="1"/>
    <col min="8972" max="9216" width="9" style="37"/>
    <col min="9217" max="9217" width="6.8984375" style="37" customWidth="1"/>
    <col min="9218" max="9218" width="44.59765625" style="37" customWidth="1"/>
    <col min="9219" max="9219" width="15" style="37" customWidth="1"/>
    <col min="9220" max="9220" width="12.69921875" style="37" bestFit="1" customWidth="1"/>
    <col min="9221" max="9221" width="12.59765625" style="37" bestFit="1" customWidth="1"/>
    <col min="9222" max="9222" width="16.09765625" style="37" customWidth="1"/>
    <col min="9223" max="9223" width="15" style="37" customWidth="1"/>
    <col min="9224" max="9224" width="14.3984375" style="37" customWidth="1"/>
    <col min="9225" max="9225" width="10" style="37" bestFit="1" customWidth="1"/>
    <col min="9226" max="9226" width="9" style="37"/>
    <col min="9227" max="9227" width="10" style="37" bestFit="1" customWidth="1"/>
    <col min="9228" max="9472" width="9" style="37"/>
    <col min="9473" max="9473" width="6.8984375" style="37" customWidth="1"/>
    <col min="9474" max="9474" width="44.59765625" style="37" customWidth="1"/>
    <col min="9475" max="9475" width="15" style="37" customWidth="1"/>
    <col min="9476" max="9476" width="12.69921875" style="37" bestFit="1" customWidth="1"/>
    <col min="9477" max="9477" width="12.59765625" style="37" bestFit="1" customWidth="1"/>
    <col min="9478" max="9478" width="16.09765625" style="37" customWidth="1"/>
    <col min="9479" max="9479" width="15" style="37" customWidth="1"/>
    <col min="9480" max="9480" width="14.3984375" style="37" customWidth="1"/>
    <col min="9481" max="9481" width="10" style="37" bestFit="1" customWidth="1"/>
    <col min="9482" max="9482" width="9" style="37"/>
    <col min="9483" max="9483" width="10" style="37" bestFit="1" customWidth="1"/>
    <col min="9484" max="9728" width="9" style="37"/>
    <col min="9729" max="9729" width="6.8984375" style="37" customWidth="1"/>
    <col min="9730" max="9730" width="44.59765625" style="37" customWidth="1"/>
    <col min="9731" max="9731" width="15" style="37" customWidth="1"/>
    <col min="9732" max="9732" width="12.69921875" style="37" bestFit="1" customWidth="1"/>
    <col min="9733" max="9733" width="12.59765625" style="37" bestFit="1" customWidth="1"/>
    <col min="9734" max="9734" width="16.09765625" style="37" customWidth="1"/>
    <col min="9735" max="9735" width="15" style="37" customWidth="1"/>
    <col min="9736" max="9736" width="14.3984375" style="37" customWidth="1"/>
    <col min="9737" max="9737" width="10" style="37" bestFit="1" customWidth="1"/>
    <col min="9738" max="9738" width="9" style="37"/>
    <col min="9739" max="9739" width="10" style="37" bestFit="1" customWidth="1"/>
    <col min="9740" max="9984" width="9" style="37"/>
    <col min="9985" max="9985" width="6.8984375" style="37" customWidth="1"/>
    <col min="9986" max="9986" width="44.59765625" style="37" customWidth="1"/>
    <col min="9987" max="9987" width="15" style="37" customWidth="1"/>
    <col min="9988" max="9988" width="12.69921875" style="37" bestFit="1" customWidth="1"/>
    <col min="9989" max="9989" width="12.59765625" style="37" bestFit="1" customWidth="1"/>
    <col min="9990" max="9990" width="16.09765625" style="37" customWidth="1"/>
    <col min="9991" max="9991" width="15" style="37" customWidth="1"/>
    <col min="9992" max="9992" width="14.3984375" style="37" customWidth="1"/>
    <col min="9993" max="9993" width="10" style="37" bestFit="1" customWidth="1"/>
    <col min="9994" max="9994" width="9" style="37"/>
    <col min="9995" max="9995" width="10" style="37" bestFit="1" customWidth="1"/>
    <col min="9996" max="10240" width="9" style="37"/>
    <col min="10241" max="10241" width="6.8984375" style="37" customWidth="1"/>
    <col min="10242" max="10242" width="44.59765625" style="37" customWidth="1"/>
    <col min="10243" max="10243" width="15" style="37" customWidth="1"/>
    <col min="10244" max="10244" width="12.69921875" style="37" bestFit="1" customWidth="1"/>
    <col min="10245" max="10245" width="12.59765625" style="37" bestFit="1" customWidth="1"/>
    <col min="10246" max="10246" width="16.09765625" style="37" customWidth="1"/>
    <col min="10247" max="10247" width="15" style="37" customWidth="1"/>
    <col min="10248" max="10248" width="14.3984375" style="37" customWidth="1"/>
    <col min="10249" max="10249" width="10" style="37" bestFit="1" customWidth="1"/>
    <col min="10250" max="10250" width="9" style="37"/>
    <col min="10251" max="10251" width="10" style="37" bestFit="1" customWidth="1"/>
    <col min="10252" max="10496" width="9" style="37"/>
    <col min="10497" max="10497" width="6.8984375" style="37" customWidth="1"/>
    <col min="10498" max="10498" width="44.59765625" style="37" customWidth="1"/>
    <col min="10499" max="10499" width="15" style="37" customWidth="1"/>
    <col min="10500" max="10500" width="12.69921875" style="37" bestFit="1" customWidth="1"/>
    <col min="10501" max="10501" width="12.59765625" style="37" bestFit="1" customWidth="1"/>
    <col min="10502" max="10502" width="16.09765625" style="37" customWidth="1"/>
    <col min="10503" max="10503" width="15" style="37" customWidth="1"/>
    <col min="10504" max="10504" width="14.3984375" style="37" customWidth="1"/>
    <col min="10505" max="10505" width="10" style="37" bestFit="1" customWidth="1"/>
    <col min="10506" max="10506" width="9" style="37"/>
    <col min="10507" max="10507" width="10" style="37" bestFit="1" customWidth="1"/>
    <col min="10508" max="10752" width="9" style="37"/>
    <col min="10753" max="10753" width="6.8984375" style="37" customWidth="1"/>
    <col min="10754" max="10754" width="44.59765625" style="37" customWidth="1"/>
    <col min="10755" max="10755" width="15" style="37" customWidth="1"/>
    <col min="10756" max="10756" width="12.69921875" style="37" bestFit="1" customWidth="1"/>
    <col min="10757" max="10757" width="12.59765625" style="37" bestFit="1" customWidth="1"/>
    <col min="10758" max="10758" width="16.09765625" style="37" customWidth="1"/>
    <col min="10759" max="10759" width="15" style="37" customWidth="1"/>
    <col min="10760" max="10760" width="14.3984375" style="37" customWidth="1"/>
    <col min="10761" max="10761" width="10" style="37" bestFit="1" customWidth="1"/>
    <col min="10762" max="10762" width="9" style="37"/>
    <col min="10763" max="10763" width="10" style="37" bestFit="1" customWidth="1"/>
    <col min="10764" max="11008" width="9" style="37"/>
    <col min="11009" max="11009" width="6.8984375" style="37" customWidth="1"/>
    <col min="11010" max="11010" width="44.59765625" style="37" customWidth="1"/>
    <col min="11011" max="11011" width="15" style="37" customWidth="1"/>
    <col min="11012" max="11012" width="12.69921875" style="37" bestFit="1" customWidth="1"/>
    <col min="11013" max="11013" width="12.59765625" style="37" bestFit="1" customWidth="1"/>
    <col min="11014" max="11014" width="16.09765625" style="37" customWidth="1"/>
    <col min="11015" max="11015" width="15" style="37" customWidth="1"/>
    <col min="11016" max="11016" width="14.3984375" style="37" customWidth="1"/>
    <col min="11017" max="11017" width="10" style="37" bestFit="1" customWidth="1"/>
    <col min="11018" max="11018" width="9" style="37"/>
    <col min="11019" max="11019" width="10" style="37" bestFit="1" customWidth="1"/>
    <col min="11020" max="11264" width="9" style="37"/>
    <col min="11265" max="11265" width="6.8984375" style="37" customWidth="1"/>
    <col min="11266" max="11266" width="44.59765625" style="37" customWidth="1"/>
    <col min="11267" max="11267" width="15" style="37" customWidth="1"/>
    <col min="11268" max="11268" width="12.69921875" style="37" bestFit="1" customWidth="1"/>
    <col min="11269" max="11269" width="12.59765625" style="37" bestFit="1" customWidth="1"/>
    <col min="11270" max="11270" width="16.09765625" style="37" customWidth="1"/>
    <col min="11271" max="11271" width="15" style="37" customWidth="1"/>
    <col min="11272" max="11272" width="14.3984375" style="37" customWidth="1"/>
    <col min="11273" max="11273" width="10" style="37" bestFit="1" customWidth="1"/>
    <col min="11274" max="11274" width="9" style="37"/>
    <col min="11275" max="11275" width="10" style="37" bestFit="1" customWidth="1"/>
    <col min="11276" max="11520" width="9" style="37"/>
    <col min="11521" max="11521" width="6.8984375" style="37" customWidth="1"/>
    <col min="11522" max="11522" width="44.59765625" style="37" customWidth="1"/>
    <col min="11523" max="11523" width="15" style="37" customWidth="1"/>
    <col min="11524" max="11524" width="12.69921875" style="37" bestFit="1" customWidth="1"/>
    <col min="11525" max="11525" width="12.59765625" style="37" bestFit="1" customWidth="1"/>
    <col min="11526" max="11526" width="16.09765625" style="37" customWidth="1"/>
    <col min="11527" max="11527" width="15" style="37" customWidth="1"/>
    <col min="11528" max="11528" width="14.3984375" style="37" customWidth="1"/>
    <col min="11529" max="11529" width="10" style="37" bestFit="1" customWidth="1"/>
    <col min="11530" max="11530" width="9" style="37"/>
    <col min="11531" max="11531" width="10" style="37" bestFit="1" customWidth="1"/>
    <col min="11532" max="11776" width="9" style="37"/>
    <col min="11777" max="11777" width="6.8984375" style="37" customWidth="1"/>
    <col min="11778" max="11778" width="44.59765625" style="37" customWidth="1"/>
    <col min="11779" max="11779" width="15" style="37" customWidth="1"/>
    <col min="11780" max="11780" width="12.69921875" style="37" bestFit="1" customWidth="1"/>
    <col min="11781" max="11781" width="12.59765625" style="37" bestFit="1" customWidth="1"/>
    <col min="11782" max="11782" width="16.09765625" style="37" customWidth="1"/>
    <col min="11783" max="11783" width="15" style="37" customWidth="1"/>
    <col min="11784" max="11784" width="14.3984375" style="37" customWidth="1"/>
    <col min="11785" max="11785" width="10" style="37" bestFit="1" customWidth="1"/>
    <col min="11786" max="11786" width="9" style="37"/>
    <col min="11787" max="11787" width="10" style="37" bestFit="1" customWidth="1"/>
    <col min="11788" max="12032" width="9" style="37"/>
    <col min="12033" max="12033" width="6.8984375" style="37" customWidth="1"/>
    <col min="12034" max="12034" width="44.59765625" style="37" customWidth="1"/>
    <col min="12035" max="12035" width="15" style="37" customWidth="1"/>
    <col min="12036" max="12036" width="12.69921875" style="37" bestFit="1" customWidth="1"/>
    <col min="12037" max="12037" width="12.59765625" style="37" bestFit="1" customWidth="1"/>
    <col min="12038" max="12038" width="16.09765625" style="37" customWidth="1"/>
    <col min="12039" max="12039" width="15" style="37" customWidth="1"/>
    <col min="12040" max="12040" width="14.3984375" style="37" customWidth="1"/>
    <col min="12041" max="12041" width="10" style="37" bestFit="1" customWidth="1"/>
    <col min="12042" max="12042" width="9" style="37"/>
    <col min="12043" max="12043" width="10" style="37" bestFit="1" customWidth="1"/>
    <col min="12044" max="12288" width="9" style="37"/>
    <col min="12289" max="12289" width="6.8984375" style="37" customWidth="1"/>
    <col min="12290" max="12290" width="44.59765625" style="37" customWidth="1"/>
    <col min="12291" max="12291" width="15" style="37" customWidth="1"/>
    <col min="12292" max="12292" width="12.69921875" style="37" bestFit="1" customWidth="1"/>
    <col min="12293" max="12293" width="12.59765625" style="37" bestFit="1" customWidth="1"/>
    <col min="12294" max="12294" width="16.09765625" style="37" customWidth="1"/>
    <col min="12295" max="12295" width="15" style="37" customWidth="1"/>
    <col min="12296" max="12296" width="14.3984375" style="37" customWidth="1"/>
    <col min="12297" max="12297" width="10" style="37" bestFit="1" customWidth="1"/>
    <col min="12298" max="12298" width="9" style="37"/>
    <col min="12299" max="12299" width="10" style="37" bestFit="1" customWidth="1"/>
    <col min="12300" max="12544" width="9" style="37"/>
    <col min="12545" max="12545" width="6.8984375" style="37" customWidth="1"/>
    <col min="12546" max="12546" width="44.59765625" style="37" customWidth="1"/>
    <col min="12547" max="12547" width="15" style="37" customWidth="1"/>
    <col min="12548" max="12548" width="12.69921875" style="37" bestFit="1" customWidth="1"/>
    <col min="12549" max="12549" width="12.59765625" style="37" bestFit="1" customWidth="1"/>
    <col min="12550" max="12550" width="16.09765625" style="37" customWidth="1"/>
    <col min="12551" max="12551" width="15" style="37" customWidth="1"/>
    <col min="12552" max="12552" width="14.3984375" style="37" customWidth="1"/>
    <col min="12553" max="12553" width="10" style="37" bestFit="1" customWidth="1"/>
    <col min="12554" max="12554" width="9" style="37"/>
    <col min="12555" max="12555" width="10" style="37" bestFit="1" customWidth="1"/>
    <col min="12556" max="12800" width="9" style="37"/>
    <col min="12801" max="12801" width="6.8984375" style="37" customWidth="1"/>
    <col min="12802" max="12802" width="44.59765625" style="37" customWidth="1"/>
    <col min="12803" max="12803" width="15" style="37" customWidth="1"/>
    <col min="12804" max="12804" width="12.69921875" style="37" bestFit="1" customWidth="1"/>
    <col min="12805" max="12805" width="12.59765625" style="37" bestFit="1" customWidth="1"/>
    <col min="12806" max="12806" width="16.09765625" style="37" customWidth="1"/>
    <col min="12807" max="12807" width="15" style="37" customWidth="1"/>
    <col min="12808" max="12808" width="14.3984375" style="37" customWidth="1"/>
    <col min="12809" max="12809" width="10" style="37" bestFit="1" customWidth="1"/>
    <col min="12810" max="12810" width="9" style="37"/>
    <col min="12811" max="12811" width="10" style="37" bestFit="1" customWidth="1"/>
    <col min="12812" max="13056" width="9" style="37"/>
    <col min="13057" max="13057" width="6.8984375" style="37" customWidth="1"/>
    <col min="13058" max="13058" width="44.59765625" style="37" customWidth="1"/>
    <col min="13059" max="13059" width="15" style="37" customWidth="1"/>
    <col min="13060" max="13060" width="12.69921875" style="37" bestFit="1" customWidth="1"/>
    <col min="13061" max="13061" width="12.59765625" style="37" bestFit="1" customWidth="1"/>
    <col min="13062" max="13062" width="16.09765625" style="37" customWidth="1"/>
    <col min="13063" max="13063" width="15" style="37" customWidth="1"/>
    <col min="13064" max="13064" width="14.3984375" style="37" customWidth="1"/>
    <col min="13065" max="13065" width="10" style="37" bestFit="1" customWidth="1"/>
    <col min="13066" max="13066" width="9" style="37"/>
    <col min="13067" max="13067" width="10" style="37" bestFit="1" customWidth="1"/>
    <col min="13068" max="13312" width="9" style="37"/>
    <col min="13313" max="13313" width="6.8984375" style="37" customWidth="1"/>
    <col min="13314" max="13314" width="44.59765625" style="37" customWidth="1"/>
    <col min="13315" max="13315" width="15" style="37" customWidth="1"/>
    <col min="13316" max="13316" width="12.69921875" style="37" bestFit="1" customWidth="1"/>
    <col min="13317" max="13317" width="12.59765625" style="37" bestFit="1" customWidth="1"/>
    <col min="13318" max="13318" width="16.09765625" style="37" customWidth="1"/>
    <col min="13319" max="13319" width="15" style="37" customWidth="1"/>
    <col min="13320" max="13320" width="14.3984375" style="37" customWidth="1"/>
    <col min="13321" max="13321" width="10" style="37" bestFit="1" customWidth="1"/>
    <col min="13322" max="13322" width="9" style="37"/>
    <col min="13323" max="13323" width="10" style="37" bestFit="1" customWidth="1"/>
    <col min="13324" max="13568" width="9" style="37"/>
    <col min="13569" max="13569" width="6.8984375" style="37" customWidth="1"/>
    <col min="13570" max="13570" width="44.59765625" style="37" customWidth="1"/>
    <col min="13571" max="13571" width="15" style="37" customWidth="1"/>
    <col min="13572" max="13572" width="12.69921875" style="37" bestFit="1" customWidth="1"/>
    <col min="13573" max="13573" width="12.59765625" style="37" bestFit="1" customWidth="1"/>
    <col min="13574" max="13574" width="16.09765625" style="37" customWidth="1"/>
    <col min="13575" max="13575" width="15" style="37" customWidth="1"/>
    <col min="13576" max="13576" width="14.3984375" style="37" customWidth="1"/>
    <col min="13577" max="13577" width="10" style="37" bestFit="1" customWidth="1"/>
    <col min="13578" max="13578" width="9" style="37"/>
    <col min="13579" max="13579" width="10" style="37" bestFit="1" customWidth="1"/>
    <col min="13580" max="13824" width="9" style="37"/>
    <col min="13825" max="13825" width="6.8984375" style="37" customWidth="1"/>
    <col min="13826" max="13826" width="44.59765625" style="37" customWidth="1"/>
    <col min="13827" max="13827" width="15" style="37" customWidth="1"/>
    <col min="13828" max="13828" width="12.69921875" style="37" bestFit="1" customWidth="1"/>
    <col min="13829" max="13829" width="12.59765625" style="37" bestFit="1" customWidth="1"/>
    <col min="13830" max="13830" width="16.09765625" style="37" customWidth="1"/>
    <col min="13831" max="13831" width="15" style="37" customWidth="1"/>
    <col min="13832" max="13832" width="14.3984375" style="37" customWidth="1"/>
    <col min="13833" max="13833" width="10" style="37" bestFit="1" customWidth="1"/>
    <col min="13834" max="13834" width="9" style="37"/>
    <col min="13835" max="13835" width="10" style="37" bestFit="1" customWidth="1"/>
    <col min="13836" max="14080" width="9" style="37"/>
    <col min="14081" max="14081" width="6.8984375" style="37" customWidth="1"/>
    <col min="14082" max="14082" width="44.59765625" style="37" customWidth="1"/>
    <col min="14083" max="14083" width="15" style="37" customWidth="1"/>
    <col min="14084" max="14084" width="12.69921875" style="37" bestFit="1" customWidth="1"/>
    <col min="14085" max="14085" width="12.59765625" style="37" bestFit="1" customWidth="1"/>
    <col min="14086" max="14086" width="16.09765625" style="37" customWidth="1"/>
    <col min="14087" max="14087" width="15" style="37" customWidth="1"/>
    <col min="14088" max="14088" width="14.3984375" style="37" customWidth="1"/>
    <col min="14089" max="14089" width="10" style="37" bestFit="1" customWidth="1"/>
    <col min="14090" max="14090" width="9" style="37"/>
    <col min="14091" max="14091" width="10" style="37" bestFit="1" customWidth="1"/>
    <col min="14092" max="14336" width="9" style="37"/>
    <col min="14337" max="14337" width="6.8984375" style="37" customWidth="1"/>
    <col min="14338" max="14338" width="44.59765625" style="37" customWidth="1"/>
    <col min="14339" max="14339" width="15" style="37" customWidth="1"/>
    <col min="14340" max="14340" width="12.69921875" style="37" bestFit="1" customWidth="1"/>
    <col min="14341" max="14341" width="12.59765625" style="37" bestFit="1" customWidth="1"/>
    <col min="14342" max="14342" width="16.09765625" style="37" customWidth="1"/>
    <col min="14343" max="14343" width="15" style="37" customWidth="1"/>
    <col min="14344" max="14344" width="14.3984375" style="37" customWidth="1"/>
    <col min="14345" max="14345" width="10" style="37" bestFit="1" customWidth="1"/>
    <col min="14346" max="14346" width="9" style="37"/>
    <col min="14347" max="14347" width="10" style="37" bestFit="1" customWidth="1"/>
    <col min="14348" max="14592" width="9" style="37"/>
    <col min="14593" max="14593" width="6.8984375" style="37" customWidth="1"/>
    <col min="14594" max="14594" width="44.59765625" style="37" customWidth="1"/>
    <col min="14595" max="14595" width="15" style="37" customWidth="1"/>
    <col min="14596" max="14596" width="12.69921875" style="37" bestFit="1" customWidth="1"/>
    <col min="14597" max="14597" width="12.59765625" style="37" bestFit="1" customWidth="1"/>
    <col min="14598" max="14598" width="16.09765625" style="37" customWidth="1"/>
    <col min="14599" max="14599" width="15" style="37" customWidth="1"/>
    <col min="14600" max="14600" width="14.3984375" style="37" customWidth="1"/>
    <col min="14601" max="14601" width="10" style="37" bestFit="1" customWidth="1"/>
    <col min="14602" max="14602" width="9" style="37"/>
    <col min="14603" max="14603" width="10" style="37" bestFit="1" customWidth="1"/>
    <col min="14604" max="14848" width="9" style="37"/>
    <col min="14849" max="14849" width="6.8984375" style="37" customWidth="1"/>
    <col min="14850" max="14850" width="44.59765625" style="37" customWidth="1"/>
    <col min="14851" max="14851" width="15" style="37" customWidth="1"/>
    <col min="14852" max="14852" width="12.69921875" style="37" bestFit="1" customWidth="1"/>
    <col min="14853" max="14853" width="12.59765625" style="37" bestFit="1" customWidth="1"/>
    <col min="14854" max="14854" width="16.09765625" style="37" customWidth="1"/>
    <col min="14855" max="14855" width="15" style="37" customWidth="1"/>
    <col min="14856" max="14856" width="14.3984375" style="37" customWidth="1"/>
    <col min="14857" max="14857" width="10" style="37" bestFit="1" customWidth="1"/>
    <col min="14858" max="14858" width="9" style="37"/>
    <col min="14859" max="14859" width="10" style="37" bestFit="1" customWidth="1"/>
    <col min="14860" max="15104" width="9" style="37"/>
    <col min="15105" max="15105" width="6.8984375" style="37" customWidth="1"/>
    <col min="15106" max="15106" width="44.59765625" style="37" customWidth="1"/>
    <col min="15107" max="15107" width="15" style="37" customWidth="1"/>
    <col min="15108" max="15108" width="12.69921875" style="37" bestFit="1" customWidth="1"/>
    <col min="15109" max="15109" width="12.59765625" style="37" bestFit="1" customWidth="1"/>
    <col min="15110" max="15110" width="16.09765625" style="37" customWidth="1"/>
    <col min="15111" max="15111" width="15" style="37" customWidth="1"/>
    <col min="15112" max="15112" width="14.3984375" style="37" customWidth="1"/>
    <col min="15113" max="15113" width="10" style="37" bestFit="1" customWidth="1"/>
    <col min="15114" max="15114" width="9" style="37"/>
    <col min="15115" max="15115" width="10" style="37" bestFit="1" customWidth="1"/>
    <col min="15116" max="15360" width="9" style="37"/>
    <col min="15361" max="15361" width="6.8984375" style="37" customWidth="1"/>
    <col min="15362" max="15362" width="44.59765625" style="37" customWidth="1"/>
    <col min="15363" max="15363" width="15" style="37" customWidth="1"/>
    <col min="15364" max="15364" width="12.69921875" style="37" bestFit="1" customWidth="1"/>
    <col min="15365" max="15365" width="12.59765625" style="37" bestFit="1" customWidth="1"/>
    <col min="15366" max="15366" width="16.09765625" style="37" customWidth="1"/>
    <col min="15367" max="15367" width="15" style="37" customWidth="1"/>
    <col min="15368" max="15368" width="14.3984375" style="37" customWidth="1"/>
    <col min="15369" max="15369" width="10" style="37" bestFit="1" customWidth="1"/>
    <col min="15370" max="15370" width="9" style="37"/>
    <col min="15371" max="15371" width="10" style="37" bestFit="1" customWidth="1"/>
    <col min="15372" max="15616" width="9" style="37"/>
    <col min="15617" max="15617" width="6.8984375" style="37" customWidth="1"/>
    <col min="15618" max="15618" width="44.59765625" style="37" customWidth="1"/>
    <col min="15619" max="15619" width="15" style="37" customWidth="1"/>
    <col min="15620" max="15620" width="12.69921875" style="37" bestFit="1" customWidth="1"/>
    <col min="15621" max="15621" width="12.59765625" style="37" bestFit="1" customWidth="1"/>
    <col min="15622" max="15622" width="16.09765625" style="37" customWidth="1"/>
    <col min="15623" max="15623" width="15" style="37" customWidth="1"/>
    <col min="15624" max="15624" width="14.3984375" style="37" customWidth="1"/>
    <col min="15625" max="15625" width="10" style="37" bestFit="1" customWidth="1"/>
    <col min="15626" max="15626" width="9" style="37"/>
    <col min="15627" max="15627" width="10" style="37" bestFit="1" customWidth="1"/>
    <col min="15628" max="15872" width="9" style="37"/>
    <col min="15873" max="15873" width="6.8984375" style="37" customWidth="1"/>
    <col min="15874" max="15874" width="44.59765625" style="37" customWidth="1"/>
    <col min="15875" max="15875" width="15" style="37" customWidth="1"/>
    <col min="15876" max="15876" width="12.69921875" style="37" bestFit="1" customWidth="1"/>
    <col min="15877" max="15877" width="12.59765625" style="37" bestFit="1" customWidth="1"/>
    <col min="15878" max="15878" width="16.09765625" style="37" customWidth="1"/>
    <col min="15879" max="15879" width="15" style="37" customWidth="1"/>
    <col min="15880" max="15880" width="14.3984375" style="37" customWidth="1"/>
    <col min="15881" max="15881" width="10" style="37" bestFit="1" customWidth="1"/>
    <col min="15882" max="15882" width="9" style="37"/>
    <col min="15883" max="15883" width="10" style="37" bestFit="1" customWidth="1"/>
    <col min="15884" max="16128" width="9" style="37"/>
    <col min="16129" max="16129" width="6.8984375" style="37" customWidth="1"/>
    <col min="16130" max="16130" width="44.59765625" style="37" customWidth="1"/>
    <col min="16131" max="16131" width="15" style="37" customWidth="1"/>
    <col min="16132" max="16132" width="12.69921875" style="37" bestFit="1" customWidth="1"/>
    <col min="16133" max="16133" width="12.59765625" style="37" bestFit="1" customWidth="1"/>
    <col min="16134" max="16134" width="16.09765625" style="37" customWidth="1"/>
    <col min="16135" max="16135" width="15" style="37" customWidth="1"/>
    <col min="16136" max="16136" width="14.3984375" style="37" customWidth="1"/>
    <col min="16137" max="16137" width="10" style="37" bestFit="1" customWidth="1"/>
    <col min="16138" max="16138" width="9" style="37"/>
    <col min="16139" max="16139" width="10" style="37" bestFit="1" customWidth="1"/>
    <col min="16140" max="16384" width="9" style="37"/>
  </cols>
  <sheetData>
    <row r="1" spans="1:11" x14ac:dyDescent="0.25">
      <c r="A1" s="215" t="str">
        <f>'[1]PL 04 -MB 52-31'!A1:B1</f>
        <v>HỘI ĐỒNG NHÂN DÂN</v>
      </c>
      <c r="B1" s="215"/>
      <c r="I1" s="216" t="s">
        <v>285</v>
      </c>
      <c r="J1" s="216"/>
    </row>
    <row r="2" spans="1:11" x14ac:dyDescent="0.25">
      <c r="A2" s="217" t="str">
        <f>'[1]PL 04 -MB 52-31'!A2:B2</f>
        <v>PHƯỜNG ĐỒNG HỚI</v>
      </c>
      <c r="B2" s="217"/>
      <c r="J2" s="68" t="s">
        <v>286</v>
      </c>
    </row>
    <row r="3" spans="1:11" x14ac:dyDescent="0.25">
      <c r="J3" s="68"/>
    </row>
    <row r="4" spans="1:11" ht="15.6" x14ac:dyDescent="0.25">
      <c r="A4" s="238" t="s">
        <v>287</v>
      </c>
      <c r="B4" s="238"/>
      <c r="C4" s="238"/>
      <c r="D4" s="238"/>
      <c r="E4" s="238"/>
      <c r="F4" s="238"/>
      <c r="G4" s="238"/>
      <c r="H4" s="238"/>
      <c r="I4" s="238"/>
      <c r="J4" s="238"/>
      <c r="K4" s="238"/>
    </row>
    <row r="5" spans="1:11" ht="0.6" customHeight="1" x14ac:dyDescent="0.25">
      <c r="A5" s="219" t="str">
        <f>'[1]PL 04 -MB 52-31'!A6:F6</f>
        <v>(Phụ lục kèm theo Nghị quyết số                  /NQ-HĐND ngày             /3/2026 của HĐND phường Đồng Hới)</v>
      </c>
      <c r="B5" s="219"/>
      <c r="C5" s="219"/>
      <c r="D5" s="219"/>
      <c r="E5" s="219"/>
      <c r="F5" s="219"/>
      <c r="G5" s="219"/>
      <c r="H5" s="219"/>
      <c r="I5" s="219"/>
      <c r="J5" s="219"/>
      <c r="K5" s="219"/>
    </row>
    <row r="6" spans="1:11" x14ac:dyDescent="0.25">
      <c r="A6" s="219" t="s">
        <v>494</v>
      </c>
      <c r="B6" s="219"/>
      <c r="C6" s="219"/>
      <c r="D6" s="219"/>
      <c r="E6" s="219"/>
      <c r="F6" s="219"/>
      <c r="G6" s="219"/>
      <c r="H6" s="219"/>
      <c r="I6" s="219"/>
      <c r="J6" s="219"/>
      <c r="K6" s="219"/>
    </row>
    <row r="7" spans="1:11" x14ac:dyDescent="0.25">
      <c r="I7" s="237" t="s">
        <v>253</v>
      </c>
      <c r="J7" s="237"/>
    </row>
    <row r="8" spans="1:11" ht="23.25" customHeight="1" x14ac:dyDescent="0.25">
      <c r="A8" s="239" t="s">
        <v>5</v>
      </c>
      <c r="B8" s="239" t="s">
        <v>220</v>
      </c>
      <c r="C8" s="239" t="s">
        <v>288</v>
      </c>
      <c r="D8" s="239" t="s">
        <v>289</v>
      </c>
      <c r="E8" s="239"/>
      <c r="F8" s="239" t="s">
        <v>147</v>
      </c>
      <c r="G8" s="239" t="s">
        <v>289</v>
      </c>
      <c r="H8" s="239"/>
      <c r="I8" s="239" t="s">
        <v>148</v>
      </c>
      <c r="J8" s="239"/>
      <c r="K8" s="239"/>
    </row>
    <row r="9" spans="1:11" ht="36" customHeight="1" x14ac:dyDescent="0.25">
      <c r="A9" s="239"/>
      <c r="B9" s="239"/>
      <c r="C9" s="239"/>
      <c r="D9" s="69" t="s">
        <v>290</v>
      </c>
      <c r="E9" s="69" t="s">
        <v>291</v>
      </c>
      <c r="F9" s="239"/>
      <c r="G9" s="69" t="s">
        <v>290</v>
      </c>
      <c r="H9" s="69" t="s">
        <v>291</v>
      </c>
      <c r="I9" s="69" t="s">
        <v>292</v>
      </c>
      <c r="J9" s="69" t="s">
        <v>290</v>
      </c>
      <c r="K9" s="69" t="s">
        <v>291</v>
      </c>
    </row>
    <row r="10" spans="1:11" x14ac:dyDescent="0.25">
      <c r="A10" s="69" t="s">
        <v>16</v>
      </c>
      <c r="B10" s="69" t="s">
        <v>17</v>
      </c>
      <c r="C10" s="69" t="s">
        <v>293</v>
      </c>
      <c r="D10" s="69">
        <v>2</v>
      </c>
      <c r="E10" s="69">
        <v>3</v>
      </c>
      <c r="F10" s="69" t="s">
        <v>294</v>
      </c>
      <c r="G10" s="69">
        <v>5</v>
      </c>
      <c r="H10" s="69">
        <v>6</v>
      </c>
      <c r="I10" s="69" t="s">
        <v>295</v>
      </c>
      <c r="J10" s="69" t="s">
        <v>296</v>
      </c>
      <c r="K10" s="69" t="s">
        <v>297</v>
      </c>
    </row>
    <row r="11" spans="1:11" ht="24.75" customHeight="1" x14ac:dyDescent="0.25">
      <c r="A11" s="69"/>
      <c r="B11" s="70" t="s">
        <v>259</v>
      </c>
      <c r="C11" s="71">
        <f>SUM(D11:E11)</f>
        <v>707164880000</v>
      </c>
      <c r="D11" s="71">
        <f>D12+D31+D37</f>
        <v>0</v>
      </c>
      <c r="E11" s="71">
        <f>E12+E31+E36+E37</f>
        <v>707164880000</v>
      </c>
      <c r="F11" s="71">
        <f>SUM(G11:H11)</f>
        <v>1078771120111</v>
      </c>
      <c r="G11" s="71">
        <f>G12++G36+G37</f>
        <v>0</v>
      </c>
      <c r="H11" s="71">
        <f>H12++H36+H37</f>
        <v>1078771120111</v>
      </c>
      <c r="I11" s="72">
        <f>F11/C11</f>
        <v>1.5254874084117414</v>
      </c>
      <c r="J11" s="72"/>
      <c r="K11" s="72">
        <f>H11/E11</f>
        <v>1.5254874084117414</v>
      </c>
    </row>
    <row r="12" spans="1:11" ht="24.75" customHeight="1" x14ac:dyDescent="0.25">
      <c r="A12" s="69" t="s">
        <v>16</v>
      </c>
      <c r="B12" s="70" t="s">
        <v>298</v>
      </c>
      <c r="C12" s="71">
        <f t="shared" ref="C12:C37" si="0">SUM(D12:E12)</f>
        <v>704544680000</v>
      </c>
      <c r="D12" s="71">
        <f>D13+D23+D27+D28+D29+D30</f>
        <v>0</v>
      </c>
      <c r="E12" s="71">
        <f>E13+E23+E27+E28+E29+E30</f>
        <v>704544680000</v>
      </c>
      <c r="F12" s="71">
        <f t="shared" ref="F12:F37" si="1">SUM(G12:H12)</f>
        <v>858464232536</v>
      </c>
      <c r="G12" s="71">
        <f>G13+G23+G27+G28+G29+G30</f>
        <v>0</v>
      </c>
      <c r="H12" s="71">
        <f>H13+H23+H27+H28</f>
        <v>858464232536</v>
      </c>
      <c r="I12" s="72">
        <f>F12/C12</f>
        <v>1.2184667018364257</v>
      </c>
      <c r="J12" s="72"/>
      <c r="K12" s="72">
        <f>H12/E12</f>
        <v>1.2184667018364257</v>
      </c>
    </row>
    <row r="13" spans="1:11" ht="24.75" customHeight="1" x14ac:dyDescent="0.25">
      <c r="A13" s="69" t="s">
        <v>23</v>
      </c>
      <c r="B13" s="70" t="s">
        <v>225</v>
      </c>
      <c r="C13" s="71">
        <f t="shared" ref="C13:H13" si="2">C14+C21+C22</f>
        <v>112384000000</v>
      </c>
      <c r="D13" s="71">
        <f t="shared" si="2"/>
        <v>0</v>
      </c>
      <c r="E13" s="71">
        <f t="shared" si="2"/>
        <v>112384000000</v>
      </c>
      <c r="F13" s="71">
        <f t="shared" si="2"/>
        <v>117353596876</v>
      </c>
      <c r="G13" s="71">
        <f t="shared" si="2"/>
        <v>0</v>
      </c>
      <c r="H13" s="71">
        <f t="shared" si="2"/>
        <v>117353596876</v>
      </c>
      <c r="I13" s="72">
        <f>F13/C13</f>
        <v>1.0442197899701025</v>
      </c>
      <c r="J13" s="72"/>
      <c r="K13" s="72">
        <f>H13/E13</f>
        <v>1.0442197899701025</v>
      </c>
    </row>
    <row r="14" spans="1:11" ht="24.75" customHeight="1" x14ac:dyDescent="0.25">
      <c r="A14" s="73">
        <v>1</v>
      </c>
      <c r="B14" s="74" t="s">
        <v>263</v>
      </c>
      <c r="C14" s="75">
        <f t="shared" si="0"/>
        <v>112384000000</v>
      </c>
      <c r="D14" s="75"/>
      <c r="E14" s="75">
        <f>'[1]PL 04 -MB 52-31'!C15</f>
        <v>112384000000</v>
      </c>
      <c r="F14" s="75">
        <f t="shared" si="1"/>
        <v>117353596876</v>
      </c>
      <c r="G14" s="75"/>
      <c r="H14" s="75">
        <f>'[1]PL 04 -MB 52-31'!D14</f>
        <v>117353596876</v>
      </c>
      <c r="I14" s="76">
        <f>F14/C14</f>
        <v>1.0442197899701025</v>
      </c>
      <c r="J14" s="76"/>
      <c r="K14" s="76">
        <f>H14/E14</f>
        <v>1.0442197899701025</v>
      </c>
    </row>
    <row r="15" spans="1:11" ht="24.75" hidden="1" customHeight="1" x14ac:dyDescent="0.25">
      <c r="A15" s="73"/>
      <c r="B15" s="77" t="s">
        <v>227</v>
      </c>
      <c r="C15" s="71">
        <f t="shared" si="0"/>
        <v>0</v>
      </c>
      <c r="D15" s="75"/>
      <c r="E15" s="75"/>
      <c r="F15" s="71">
        <f t="shared" si="1"/>
        <v>0</v>
      </c>
      <c r="G15" s="75"/>
      <c r="H15" s="75"/>
      <c r="I15" s="73"/>
      <c r="J15" s="73"/>
      <c r="K15" s="73"/>
    </row>
    <row r="16" spans="1:11" ht="24.75" hidden="1" customHeight="1" x14ac:dyDescent="0.25">
      <c r="A16" s="73" t="s">
        <v>181</v>
      </c>
      <c r="B16" s="77" t="s">
        <v>228</v>
      </c>
      <c r="C16" s="71">
        <f t="shared" si="0"/>
        <v>0</v>
      </c>
      <c r="D16" s="75"/>
      <c r="E16" s="75"/>
      <c r="F16" s="71">
        <f t="shared" si="1"/>
        <v>0</v>
      </c>
      <c r="G16" s="75"/>
      <c r="H16" s="75"/>
      <c r="I16" s="73"/>
      <c r="J16" s="73"/>
      <c r="K16" s="73"/>
    </row>
    <row r="17" spans="1:11" ht="24.75" hidden="1" customHeight="1" x14ac:dyDescent="0.25">
      <c r="A17" s="73" t="s">
        <v>181</v>
      </c>
      <c r="B17" s="77" t="s">
        <v>237</v>
      </c>
      <c r="C17" s="71">
        <f t="shared" si="0"/>
        <v>0</v>
      </c>
      <c r="D17" s="75"/>
      <c r="E17" s="75"/>
      <c r="F17" s="71">
        <f t="shared" si="1"/>
        <v>0</v>
      </c>
      <c r="G17" s="75"/>
      <c r="H17" s="75"/>
      <c r="I17" s="73"/>
      <c r="J17" s="73"/>
      <c r="K17" s="73"/>
    </row>
    <row r="18" spans="1:11" ht="24.75" hidden="1" customHeight="1" x14ac:dyDescent="0.25">
      <c r="A18" s="73"/>
      <c r="B18" s="77" t="s">
        <v>230</v>
      </c>
      <c r="C18" s="71">
        <f t="shared" si="0"/>
        <v>0</v>
      </c>
      <c r="D18" s="75"/>
      <c r="E18" s="75"/>
      <c r="F18" s="71">
        <f t="shared" si="1"/>
        <v>0</v>
      </c>
      <c r="G18" s="75"/>
      <c r="H18" s="75"/>
      <c r="I18" s="73"/>
      <c r="J18" s="73"/>
      <c r="K18" s="73"/>
    </row>
    <row r="19" spans="1:11" ht="24.75" hidden="1" customHeight="1" x14ac:dyDescent="0.25">
      <c r="A19" s="73" t="s">
        <v>181</v>
      </c>
      <c r="B19" s="77" t="s">
        <v>231</v>
      </c>
      <c r="C19" s="71">
        <f t="shared" si="0"/>
        <v>0</v>
      </c>
      <c r="D19" s="75"/>
      <c r="E19" s="75"/>
      <c r="F19" s="71">
        <f t="shared" si="1"/>
        <v>0</v>
      </c>
      <c r="G19" s="75"/>
      <c r="H19" s="75"/>
      <c r="I19" s="73"/>
      <c r="J19" s="73"/>
      <c r="K19" s="73"/>
    </row>
    <row r="20" spans="1:11" ht="24.75" hidden="1" customHeight="1" x14ac:dyDescent="0.25">
      <c r="A20" s="73" t="s">
        <v>181</v>
      </c>
      <c r="B20" s="77" t="s">
        <v>232</v>
      </c>
      <c r="C20" s="71">
        <f t="shared" si="0"/>
        <v>0</v>
      </c>
      <c r="D20" s="75"/>
      <c r="E20" s="75"/>
      <c r="F20" s="71">
        <f t="shared" si="1"/>
        <v>0</v>
      </c>
      <c r="G20" s="75"/>
      <c r="H20" s="75"/>
      <c r="I20" s="73"/>
      <c r="J20" s="73"/>
      <c r="K20" s="73"/>
    </row>
    <row r="21" spans="1:11" ht="54.75" customHeight="1" x14ac:dyDescent="0.25">
      <c r="A21" s="73">
        <v>2</v>
      </c>
      <c r="B21" s="74" t="s">
        <v>233</v>
      </c>
      <c r="C21" s="75">
        <f t="shared" si="0"/>
        <v>0</v>
      </c>
      <c r="D21" s="75"/>
      <c r="E21" s="75"/>
      <c r="F21" s="71">
        <f t="shared" si="1"/>
        <v>0</v>
      </c>
      <c r="G21" s="75"/>
      <c r="H21" s="75"/>
      <c r="I21" s="73"/>
      <c r="J21" s="73"/>
      <c r="K21" s="73"/>
    </row>
    <row r="22" spans="1:11" ht="24.75" customHeight="1" x14ac:dyDescent="0.25">
      <c r="A22" s="73">
        <v>3</v>
      </c>
      <c r="B22" s="74" t="s">
        <v>234</v>
      </c>
      <c r="C22" s="71">
        <f t="shared" si="0"/>
        <v>0</v>
      </c>
      <c r="D22" s="75"/>
      <c r="E22" s="75"/>
      <c r="F22" s="71">
        <f t="shared" si="1"/>
        <v>0</v>
      </c>
      <c r="G22" s="75"/>
      <c r="H22" s="75"/>
      <c r="I22" s="73"/>
      <c r="J22" s="73"/>
      <c r="K22" s="73"/>
    </row>
    <row r="23" spans="1:11" ht="24.75" customHeight="1" x14ac:dyDescent="0.25">
      <c r="A23" s="69" t="s">
        <v>78</v>
      </c>
      <c r="B23" s="70" t="s">
        <v>235</v>
      </c>
      <c r="C23" s="71">
        <f t="shared" si="0"/>
        <v>578790680000</v>
      </c>
      <c r="D23" s="75"/>
      <c r="E23" s="71">
        <f>'[1]PL 13-MB 48-31'!C26</f>
        <v>578790680000</v>
      </c>
      <c r="F23" s="71">
        <f t="shared" si="1"/>
        <v>741110635660</v>
      </c>
      <c r="G23" s="71"/>
      <c r="H23" s="71">
        <f>'[1]PL 13-MB 48-31'!D26</f>
        <v>741110635660</v>
      </c>
      <c r="I23" s="72">
        <f>F23/C23</f>
        <v>1.2804467336274317</v>
      </c>
      <c r="J23" s="72"/>
      <c r="K23" s="72">
        <f>H23/E23</f>
        <v>1.2804467336274317</v>
      </c>
    </row>
    <row r="24" spans="1:11" ht="24.75" hidden="1" customHeight="1" x14ac:dyDescent="0.25">
      <c r="A24" s="73"/>
      <c r="B24" s="77" t="s">
        <v>236</v>
      </c>
      <c r="C24" s="71">
        <f t="shared" si="0"/>
        <v>0</v>
      </c>
      <c r="D24" s="75"/>
      <c r="E24" s="75"/>
      <c r="F24" s="71">
        <f t="shared" si="1"/>
        <v>0</v>
      </c>
      <c r="G24" s="75"/>
      <c r="H24" s="75"/>
      <c r="I24" s="73"/>
      <c r="J24" s="73"/>
      <c r="K24" s="73"/>
    </row>
    <row r="25" spans="1:11" ht="24.75" hidden="1" customHeight="1" x14ac:dyDescent="0.25">
      <c r="A25" s="73">
        <v>1</v>
      </c>
      <c r="B25" s="77" t="s">
        <v>228</v>
      </c>
      <c r="C25" s="71">
        <f t="shared" si="0"/>
        <v>0</v>
      </c>
      <c r="D25" s="75"/>
      <c r="E25" s="75"/>
      <c r="F25" s="71">
        <f t="shared" si="1"/>
        <v>0</v>
      </c>
      <c r="G25" s="75"/>
      <c r="H25" s="75"/>
      <c r="I25" s="73"/>
      <c r="J25" s="73"/>
      <c r="K25" s="73"/>
    </row>
    <row r="26" spans="1:11" ht="24.75" hidden="1" customHeight="1" x14ac:dyDescent="0.25">
      <c r="A26" s="73">
        <v>2</v>
      </c>
      <c r="B26" s="77" t="s">
        <v>237</v>
      </c>
      <c r="C26" s="71">
        <f t="shared" si="0"/>
        <v>0</v>
      </c>
      <c r="D26" s="75"/>
      <c r="E26" s="75"/>
      <c r="F26" s="71">
        <f t="shared" si="1"/>
        <v>0</v>
      </c>
      <c r="G26" s="75"/>
      <c r="H26" s="75"/>
      <c r="I26" s="73"/>
      <c r="J26" s="73"/>
      <c r="K26" s="73"/>
    </row>
    <row r="27" spans="1:11" ht="24.75" customHeight="1" x14ac:dyDescent="0.25">
      <c r="A27" s="69" t="s">
        <v>96</v>
      </c>
      <c r="B27" s="70" t="s">
        <v>238</v>
      </c>
      <c r="C27" s="71">
        <f t="shared" si="0"/>
        <v>0</v>
      </c>
      <c r="D27" s="75"/>
      <c r="E27" s="75"/>
      <c r="F27" s="71">
        <f t="shared" si="1"/>
        <v>0</v>
      </c>
      <c r="G27" s="75"/>
      <c r="H27" s="75"/>
      <c r="I27" s="73"/>
      <c r="J27" s="73"/>
      <c r="K27" s="73"/>
    </row>
    <row r="28" spans="1:11" ht="24.75" customHeight="1" x14ac:dyDescent="0.25">
      <c r="A28" s="69" t="s">
        <v>106</v>
      </c>
      <c r="B28" s="70" t="s">
        <v>239</v>
      </c>
      <c r="C28" s="71">
        <f t="shared" si="0"/>
        <v>0</v>
      </c>
      <c r="D28" s="75"/>
      <c r="E28" s="75"/>
      <c r="F28" s="71">
        <f t="shared" si="1"/>
        <v>0</v>
      </c>
      <c r="G28" s="75"/>
      <c r="H28" s="75"/>
      <c r="I28" s="73"/>
      <c r="J28" s="73"/>
      <c r="K28" s="73"/>
    </row>
    <row r="29" spans="1:11" ht="24.75" customHeight="1" x14ac:dyDescent="0.25">
      <c r="A29" s="69" t="s">
        <v>108</v>
      </c>
      <c r="B29" s="70" t="s">
        <v>240</v>
      </c>
      <c r="C29" s="71">
        <f t="shared" si="0"/>
        <v>13370000000</v>
      </c>
      <c r="D29" s="75"/>
      <c r="E29" s="71">
        <f>'[1]PL 13-MB 48-31'!C29</f>
        <v>13370000000</v>
      </c>
      <c r="F29" s="71">
        <f t="shared" si="1"/>
        <v>13085770000</v>
      </c>
      <c r="G29" s="75"/>
      <c r="H29" s="71">
        <f>'[1]PL 04 -MB 52-31'!D47</f>
        <v>13085770000</v>
      </c>
      <c r="I29" s="72">
        <f>F29/C29</f>
        <v>0.97874121166791328</v>
      </c>
      <c r="J29" s="72"/>
      <c r="K29" s="72">
        <f>H29/E29</f>
        <v>0.97874121166791328</v>
      </c>
    </row>
    <row r="30" spans="1:11" ht="24.75" customHeight="1" x14ac:dyDescent="0.25">
      <c r="A30" s="69" t="s">
        <v>112</v>
      </c>
      <c r="B30" s="70" t="s">
        <v>241</v>
      </c>
      <c r="C30" s="71">
        <f t="shared" si="0"/>
        <v>0</v>
      </c>
      <c r="D30" s="75"/>
      <c r="E30" s="71"/>
      <c r="F30" s="71">
        <f t="shared" si="1"/>
        <v>0</v>
      </c>
      <c r="G30" s="75"/>
      <c r="H30" s="75"/>
      <c r="I30" s="73"/>
      <c r="J30" s="73"/>
      <c r="K30" s="73"/>
    </row>
    <row r="31" spans="1:11" ht="24.75" customHeight="1" x14ac:dyDescent="0.25">
      <c r="A31" s="69" t="s">
        <v>17</v>
      </c>
      <c r="B31" s="70" t="s">
        <v>243</v>
      </c>
      <c r="C31" s="71">
        <f t="shared" si="0"/>
        <v>2620200000</v>
      </c>
      <c r="D31" s="75"/>
      <c r="E31" s="71">
        <f>'[1]PL 13-MB 48-31'!C31</f>
        <v>2620200000</v>
      </c>
      <c r="F31" s="71">
        <f t="shared" si="1"/>
        <v>1418804000</v>
      </c>
      <c r="G31" s="75"/>
      <c r="H31" s="71">
        <f>'[1]PL 03-MD51-31'!D30</f>
        <v>1418804000</v>
      </c>
      <c r="I31" s="72">
        <f>F31/C31</f>
        <v>0.54148690939622934</v>
      </c>
      <c r="J31" s="72"/>
      <c r="K31" s="72">
        <f>H31/E31</f>
        <v>0.54148690939622934</v>
      </c>
    </row>
    <row r="32" spans="1:11" ht="18.75" customHeight="1" x14ac:dyDescent="0.25">
      <c r="A32" s="69" t="s">
        <v>23</v>
      </c>
      <c r="B32" s="70" t="s">
        <v>244</v>
      </c>
      <c r="C32" s="71">
        <f t="shared" si="0"/>
        <v>0</v>
      </c>
      <c r="D32" s="75"/>
      <c r="E32" s="75"/>
      <c r="F32" s="71">
        <f t="shared" si="1"/>
        <v>0</v>
      </c>
      <c r="G32" s="75"/>
      <c r="H32" s="75"/>
      <c r="I32" s="73"/>
      <c r="J32" s="73"/>
      <c r="K32" s="73"/>
    </row>
    <row r="33" spans="1:11" ht="18.75" customHeight="1" x14ac:dyDescent="0.25">
      <c r="A33" s="73"/>
      <c r="B33" s="74" t="s">
        <v>299</v>
      </c>
      <c r="C33" s="71">
        <f t="shared" si="0"/>
        <v>0</v>
      </c>
      <c r="D33" s="75"/>
      <c r="E33" s="75"/>
      <c r="F33" s="71">
        <f t="shared" si="1"/>
        <v>0</v>
      </c>
      <c r="G33" s="75"/>
      <c r="H33" s="75"/>
      <c r="I33" s="73"/>
      <c r="J33" s="73"/>
      <c r="K33" s="73"/>
    </row>
    <row r="34" spans="1:11" ht="18.75" customHeight="1" x14ac:dyDescent="0.25">
      <c r="A34" s="69" t="s">
        <v>78</v>
      </c>
      <c r="B34" s="70" t="s">
        <v>300</v>
      </c>
      <c r="C34" s="71">
        <f t="shared" si="0"/>
        <v>0</v>
      </c>
      <c r="D34" s="75"/>
      <c r="E34" s="75"/>
      <c r="F34" s="71">
        <f t="shared" si="1"/>
        <v>0</v>
      </c>
      <c r="G34" s="75"/>
      <c r="H34" s="75"/>
      <c r="I34" s="73"/>
      <c r="J34" s="73"/>
      <c r="K34" s="73"/>
    </row>
    <row r="35" spans="1:11" ht="18.75" customHeight="1" x14ac:dyDescent="0.25">
      <c r="A35" s="73"/>
      <c r="B35" s="74" t="s">
        <v>301</v>
      </c>
      <c r="C35" s="71">
        <f t="shared" si="0"/>
        <v>0</v>
      </c>
      <c r="D35" s="75"/>
      <c r="E35" s="75"/>
      <c r="F35" s="71">
        <f t="shared" si="1"/>
        <v>0</v>
      </c>
      <c r="G35" s="75"/>
      <c r="H35" s="75"/>
      <c r="I35" s="73"/>
      <c r="J35" s="73"/>
      <c r="K35" s="73"/>
    </row>
    <row r="36" spans="1:11" ht="16.5" customHeight="1" x14ac:dyDescent="0.25">
      <c r="A36" s="69" t="s">
        <v>129</v>
      </c>
      <c r="B36" s="70" t="s">
        <v>280</v>
      </c>
      <c r="C36" s="71">
        <f>SUM(D36:E36)</f>
        <v>0</v>
      </c>
      <c r="D36" s="75"/>
      <c r="E36" s="71">
        <f>'[1]PL 13-MB 48-31'!C36</f>
        <v>0</v>
      </c>
      <c r="F36" s="71">
        <f>SUM(G36:H36)</f>
        <v>6031000</v>
      </c>
      <c r="G36" s="75"/>
      <c r="H36" s="71">
        <f>'[1]PL 04 -MB 52-31'!D49</f>
        <v>6031000</v>
      </c>
      <c r="I36" s="72"/>
      <c r="J36" s="72"/>
      <c r="K36" s="72"/>
    </row>
    <row r="37" spans="1:11" ht="16.5" customHeight="1" x14ac:dyDescent="0.25">
      <c r="A37" s="69" t="s">
        <v>139</v>
      </c>
      <c r="B37" s="70" t="s">
        <v>247</v>
      </c>
      <c r="C37" s="71">
        <f t="shared" si="0"/>
        <v>0</v>
      </c>
      <c r="D37" s="75"/>
      <c r="E37" s="75"/>
      <c r="F37" s="71">
        <f t="shared" si="1"/>
        <v>220300856575</v>
      </c>
      <c r="G37" s="75"/>
      <c r="H37" s="71">
        <f>'[1]PL 04 -MB 52-31'!D50</f>
        <v>220300856575</v>
      </c>
      <c r="I37" s="73"/>
      <c r="J37" s="73"/>
      <c r="K37" s="73"/>
    </row>
    <row r="38" spans="1:11" x14ac:dyDescent="0.25">
      <c r="A38" s="78" t="s">
        <v>302</v>
      </c>
    </row>
    <row r="39" spans="1:11" s="79" customFormat="1" ht="26.25" customHeight="1" x14ac:dyDescent="0.25">
      <c r="A39" s="214" t="s">
        <v>283</v>
      </c>
      <c r="B39" s="214"/>
      <c r="C39" s="214"/>
      <c r="D39" s="214"/>
      <c r="E39" s="214"/>
      <c r="F39" s="214"/>
      <c r="G39" s="214"/>
      <c r="H39" s="214"/>
      <c r="I39" s="214"/>
      <c r="J39" s="214"/>
      <c r="K39" s="214"/>
    </row>
  </sheetData>
  <mergeCells count="15">
    <mergeCell ref="I8:K8"/>
    <mergeCell ref="A39:K39"/>
    <mergeCell ref="A8:A9"/>
    <mergeCell ref="B8:B9"/>
    <mergeCell ref="C8:C9"/>
    <mergeCell ref="D8:E8"/>
    <mergeCell ref="F8:F9"/>
    <mergeCell ref="G8:H8"/>
    <mergeCell ref="I7:J7"/>
    <mergeCell ref="A6:K6"/>
    <mergeCell ref="A1:B1"/>
    <mergeCell ref="I1:J1"/>
    <mergeCell ref="A2:B2"/>
    <mergeCell ref="A4:K4"/>
    <mergeCell ref="A5:K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13"/>
  <sheetViews>
    <sheetView topLeftCell="A15" workbookViewId="0">
      <selection activeCell="A5" sqref="A5:O5"/>
    </sheetView>
  </sheetViews>
  <sheetFormatPr defaultRowHeight="13.2" x14ac:dyDescent="0.25"/>
  <cols>
    <col min="1" max="1" width="9.09765625" style="84"/>
    <col min="2" max="2" width="43.8984375" style="84" customWidth="1"/>
    <col min="3" max="3" width="14.59765625" style="84" customWidth="1"/>
    <col min="4" max="4" width="13.69921875" style="84" customWidth="1"/>
    <col min="5" max="5" width="15.8984375" style="84" customWidth="1"/>
    <col min="6" max="6" width="16.296875" style="84" customWidth="1"/>
    <col min="7" max="7" width="16.69921875" style="84" customWidth="1"/>
    <col min="8" max="8" width="17" style="84" customWidth="1"/>
    <col min="9" max="11" width="15.59765625" style="84" hidden="1" customWidth="1"/>
    <col min="12" max="12" width="15.69921875" style="84" customWidth="1"/>
    <col min="13" max="13" width="8.3984375" style="84" customWidth="1"/>
    <col min="14" max="14" width="7.69921875" style="84" customWidth="1"/>
    <col min="15" max="15" width="8.3984375" style="84" customWidth="1"/>
    <col min="16" max="257" width="9.09765625" style="84"/>
    <col min="258" max="258" width="43.8984375" style="84" customWidth="1"/>
    <col min="259" max="259" width="14.59765625" style="84" customWidth="1"/>
    <col min="260" max="260" width="13.69921875" style="84" customWidth="1"/>
    <col min="261" max="261" width="15.8984375" style="84" customWidth="1"/>
    <col min="262" max="262" width="16.296875" style="84" customWidth="1"/>
    <col min="263" max="263" width="16.69921875" style="84" customWidth="1"/>
    <col min="264" max="264" width="17" style="84" customWidth="1"/>
    <col min="265" max="267" width="0" style="84" hidden="1" customWidth="1"/>
    <col min="268" max="268" width="15.69921875" style="84" customWidth="1"/>
    <col min="269" max="269" width="8.3984375" style="84" customWidth="1"/>
    <col min="270" max="270" width="7.69921875" style="84" customWidth="1"/>
    <col min="271" max="271" width="8.3984375" style="84" customWidth="1"/>
    <col min="272" max="513" width="9.09765625" style="84"/>
    <col min="514" max="514" width="43.8984375" style="84" customWidth="1"/>
    <col min="515" max="515" width="14.59765625" style="84" customWidth="1"/>
    <col min="516" max="516" width="13.69921875" style="84" customWidth="1"/>
    <col min="517" max="517" width="15.8984375" style="84" customWidth="1"/>
    <col min="518" max="518" width="16.296875" style="84" customWidth="1"/>
    <col min="519" max="519" width="16.69921875" style="84" customWidth="1"/>
    <col min="520" max="520" width="17" style="84" customWidth="1"/>
    <col min="521" max="523" width="0" style="84" hidden="1" customWidth="1"/>
    <col min="524" max="524" width="15.69921875" style="84" customWidth="1"/>
    <col min="525" max="525" width="8.3984375" style="84" customWidth="1"/>
    <col min="526" max="526" width="7.69921875" style="84" customWidth="1"/>
    <col min="527" max="527" width="8.3984375" style="84" customWidth="1"/>
    <col min="528" max="769" width="9.09765625" style="84"/>
    <col min="770" max="770" width="43.8984375" style="84" customWidth="1"/>
    <col min="771" max="771" width="14.59765625" style="84" customWidth="1"/>
    <col min="772" max="772" width="13.69921875" style="84" customWidth="1"/>
    <col min="773" max="773" width="15.8984375" style="84" customWidth="1"/>
    <col min="774" max="774" width="16.296875" style="84" customWidth="1"/>
    <col min="775" max="775" width="16.69921875" style="84" customWidth="1"/>
    <col min="776" max="776" width="17" style="84" customWidth="1"/>
    <col min="777" max="779" width="0" style="84" hidden="1" customWidth="1"/>
    <col min="780" max="780" width="15.69921875" style="84" customWidth="1"/>
    <col min="781" max="781" width="8.3984375" style="84" customWidth="1"/>
    <col min="782" max="782" width="7.69921875" style="84" customWidth="1"/>
    <col min="783" max="783" width="8.3984375" style="84" customWidth="1"/>
    <col min="784" max="1025" width="9.09765625" style="84"/>
    <col min="1026" max="1026" width="43.8984375" style="84" customWidth="1"/>
    <col min="1027" max="1027" width="14.59765625" style="84" customWidth="1"/>
    <col min="1028" max="1028" width="13.69921875" style="84" customWidth="1"/>
    <col min="1029" max="1029" width="15.8984375" style="84" customWidth="1"/>
    <col min="1030" max="1030" width="16.296875" style="84" customWidth="1"/>
    <col min="1031" max="1031" width="16.69921875" style="84" customWidth="1"/>
    <col min="1032" max="1032" width="17" style="84" customWidth="1"/>
    <col min="1033" max="1035" width="0" style="84" hidden="1" customWidth="1"/>
    <col min="1036" max="1036" width="15.69921875" style="84" customWidth="1"/>
    <col min="1037" max="1037" width="8.3984375" style="84" customWidth="1"/>
    <col min="1038" max="1038" width="7.69921875" style="84" customWidth="1"/>
    <col min="1039" max="1039" width="8.3984375" style="84" customWidth="1"/>
    <col min="1040" max="1281" width="9.09765625" style="84"/>
    <col min="1282" max="1282" width="43.8984375" style="84" customWidth="1"/>
    <col min="1283" max="1283" width="14.59765625" style="84" customWidth="1"/>
    <col min="1284" max="1284" width="13.69921875" style="84" customWidth="1"/>
    <col min="1285" max="1285" width="15.8984375" style="84" customWidth="1"/>
    <col min="1286" max="1286" width="16.296875" style="84" customWidth="1"/>
    <col min="1287" max="1287" width="16.69921875" style="84" customWidth="1"/>
    <col min="1288" max="1288" width="17" style="84" customWidth="1"/>
    <col min="1289" max="1291" width="0" style="84" hidden="1" customWidth="1"/>
    <col min="1292" max="1292" width="15.69921875" style="84" customWidth="1"/>
    <col min="1293" max="1293" width="8.3984375" style="84" customWidth="1"/>
    <col min="1294" max="1294" width="7.69921875" style="84" customWidth="1"/>
    <col min="1295" max="1295" width="8.3984375" style="84" customWidth="1"/>
    <col min="1296" max="1537" width="9.09765625" style="84"/>
    <col min="1538" max="1538" width="43.8984375" style="84" customWidth="1"/>
    <col min="1539" max="1539" width="14.59765625" style="84" customWidth="1"/>
    <col min="1540" max="1540" width="13.69921875" style="84" customWidth="1"/>
    <col min="1541" max="1541" width="15.8984375" style="84" customWidth="1"/>
    <col min="1542" max="1542" width="16.296875" style="84" customWidth="1"/>
    <col min="1543" max="1543" width="16.69921875" style="84" customWidth="1"/>
    <col min="1544" max="1544" width="17" style="84" customWidth="1"/>
    <col min="1545" max="1547" width="0" style="84" hidden="1" customWidth="1"/>
    <col min="1548" max="1548" width="15.69921875" style="84" customWidth="1"/>
    <col min="1549" max="1549" width="8.3984375" style="84" customWidth="1"/>
    <col min="1550" max="1550" width="7.69921875" style="84" customWidth="1"/>
    <col min="1551" max="1551" width="8.3984375" style="84" customWidth="1"/>
    <col min="1552" max="1793" width="9.09765625" style="84"/>
    <col min="1794" max="1794" width="43.8984375" style="84" customWidth="1"/>
    <col min="1795" max="1795" width="14.59765625" style="84" customWidth="1"/>
    <col min="1796" max="1796" width="13.69921875" style="84" customWidth="1"/>
    <col min="1797" max="1797" width="15.8984375" style="84" customWidth="1"/>
    <col min="1798" max="1798" width="16.296875" style="84" customWidth="1"/>
    <col min="1799" max="1799" width="16.69921875" style="84" customWidth="1"/>
    <col min="1800" max="1800" width="17" style="84" customWidth="1"/>
    <col min="1801" max="1803" width="0" style="84" hidden="1" customWidth="1"/>
    <col min="1804" max="1804" width="15.69921875" style="84" customWidth="1"/>
    <col min="1805" max="1805" width="8.3984375" style="84" customWidth="1"/>
    <col min="1806" max="1806" width="7.69921875" style="84" customWidth="1"/>
    <col min="1807" max="1807" width="8.3984375" style="84" customWidth="1"/>
    <col min="1808" max="2049" width="9.09765625" style="84"/>
    <col min="2050" max="2050" width="43.8984375" style="84" customWidth="1"/>
    <col min="2051" max="2051" width="14.59765625" style="84" customWidth="1"/>
    <col min="2052" max="2052" width="13.69921875" style="84" customWidth="1"/>
    <col min="2053" max="2053" width="15.8984375" style="84" customWidth="1"/>
    <col min="2054" max="2054" width="16.296875" style="84" customWidth="1"/>
    <col min="2055" max="2055" width="16.69921875" style="84" customWidth="1"/>
    <col min="2056" max="2056" width="17" style="84" customWidth="1"/>
    <col min="2057" max="2059" width="0" style="84" hidden="1" customWidth="1"/>
    <col min="2060" max="2060" width="15.69921875" style="84" customWidth="1"/>
    <col min="2061" max="2061" width="8.3984375" style="84" customWidth="1"/>
    <col min="2062" max="2062" width="7.69921875" style="84" customWidth="1"/>
    <col min="2063" max="2063" width="8.3984375" style="84" customWidth="1"/>
    <col min="2064" max="2305" width="9.09765625" style="84"/>
    <col min="2306" max="2306" width="43.8984375" style="84" customWidth="1"/>
    <col min="2307" max="2307" width="14.59765625" style="84" customWidth="1"/>
    <col min="2308" max="2308" width="13.69921875" style="84" customWidth="1"/>
    <col min="2309" max="2309" width="15.8984375" style="84" customWidth="1"/>
    <col min="2310" max="2310" width="16.296875" style="84" customWidth="1"/>
    <col min="2311" max="2311" width="16.69921875" style="84" customWidth="1"/>
    <col min="2312" max="2312" width="17" style="84" customWidth="1"/>
    <col min="2313" max="2315" width="0" style="84" hidden="1" customWidth="1"/>
    <col min="2316" max="2316" width="15.69921875" style="84" customWidth="1"/>
    <col min="2317" max="2317" width="8.3984375" style="84" customWidth="1"/>
    <col min="2318" max="2318" width="7.69921875" style="84" customWidth="1"/>
    <col min="2319" max="2319" width="8.3984375" style="84" customWidth="1"/>
    <col min="2320" max="2561" width="9.09765625" style="84"/>
    <col min="2562" max="2562" width="43.8984375" style="84" customWidth="1"/>
    <col min="2563" max="2563" width="14.59765625" style="84" customWidth="1"/>
    <col min="2564" max="2564" width="13.69921875" style="84" customWidth="1"/>
    <col min="2565" max="2565" width="15.8984375" style="84" customWidth="1"/>
    <col min="2566" max="2566" width="16.296875" style="84" customWidth="1"/>
    <col min="2567" max="2567" width="16.69921875" style="84" customWidth="1"/>
    <col min="2568" max="2568" width="17" style="84" customWidth="1"/>
    <col min="2569" max="2571" width="0" style="84" hidden="1" customWidth="1"/>
    <col min="2572" max="2572" width="15.69921875" style="84" customWidth="1"/>
    <col min="2573" max="2573" width="8.3984375" style="84" customWidth="1"/>
    <col min="2574" max="2574" width="7.69921875" style="84" customWidth="1"/>
    <col min="2575" max="2575" width="8.3984375" style="84" customWidth="1"/>
    <col min="2576" max="2817" width="9.09765625" style="84"/>
    <col min="2818" max="2818" width="43.8984375" style="84" customWidth="1"/>
    <col min="2819" max="2819" width="14.59765625" style="84" customWidth="1"/>
    <col min="2820" max="2820" width="13.69921875" style="84" customWidth="1"/>
    <col min="2821" max="2821" width="15.8984375" style="84" customWidth="1"/>
    <col min="2822" max="2822" width="16.296875" style="84" customWidth="1"/>
    <col min="2823" max="2823" width="16.69921875" style="84" customWidth="1"/>
    <col min="2824" max="2824" width="17" style="84" customWidth="1"/>
    <col min="2825" max="2827" width="0" style="84" hidden="1" customWidth="1"/>
    <col min="2828" max="2828" width="15.69921875" style="84" customWidth="1"/>
    <col min="2829" max="2829" width="8.3984375" style="84" customWidth="1"/>
    <col min="2830" max="2830" width="7.69921875" style="84" customWidth="1"/>
    <col min="2831" max="2831" width="8.3984375" style="84" customWidth="1"/>
    <col min="2832" max="3073" width="9.09765625" style="84"/>
    <col min="3074" max="3074" width="43.8984375" style="84" customWidth="1"/>
    <col min="3075" max="3075" width="14.59765625" style="84" customWidth="1"/>
    <col min="3076" max="3076" width="13.69921875" style="84" customWidth="1"/>
    <col min="3077" max="3077" width="15.8984375" style="84" customWidth="1"/>
    <col min="3078" max="3078" width="16.296875" style="84" customWidth="1"/>
    <col min="3079" max="3079" width="16.69921875" style="84" customWidth="1"/>
    <col min="3080" max="3080" width="17" style="84" customWidth="1"/>
    <col min="3081" max="3083" width="0" style="84" hidden="1" customWidth="1"/>
    <col min="3084" max="3084" width="15.69921875" style="84" customWidth="1"/>
    <col min="3085" max="3085" width="8.3984375" style="84" customWidth="1"/>
    <col min="3086" max="3086" width="7.69921875" style="84" customWidth="1"/>
    <col min="3087" max="3087" width="8.3984375" style="84" customWidth="1"/>
    <col min="3088" max="3329" width="9.09765625" style="84"/>
    <col min="3330" max="3330" width="43.8984375" style="84" customWidth="1"/>
    <col min="3331" max="3331" width="14.59765625" style="84" customWidth="1"/>
    <col min="3332" max="3332" width="13.69921875" style="84" customWidth="1"/>
    <col min="3333" max="3333" width="15.8984375" style="84" customWidth="1"/>
    <col min="3334" max="3334" width="16.296875" style="84" customWidth="1"/>
    <col min="3335" max="3335" width="16.69921875" style="84" customWidth="1"/>
    <col min="3336" max="3336" width="17" style="84" customWidth="1"/>
    <col min="3337" max="3339" width="0" style="84" hidden="1" customWidth="1"/>
    <col min="3340" max="3340" width="15.69921875" style="84" customWidth="1"/>
    <col min="3341" max="3341" width="8.3984375" style="84" customWidth="1"/>
    <col min="3342" max="3342" width="7.69921875" style="84" customWidth="1"/>
    <col min="3343" max="3343" width="8.3984375" style="84" customWidth="1"/>
    <col min="3344" max="3585" width="9.09765625" style="84"/>
    <col min="3586" max="3586" width="43.8984375" style="84" customWidth="1"/>
    <col min="3587" max="3587" width="14.59765625" style="84" customWidth="1"/>
    <col min="3588" max="3588" width="13.69921875" style="84" customWidth="1"/>
    <col min="3589" max="3589" width="15.8984375" style="84" customWidth="1"/>
    <col min="3590" max="3590" width="16.296875" style="84" customWidth="1"/>
    <col min="3591" max="3591" width="16.69921875" style="84" customWidth="1"/>
    <col min="3592" max="3592" width="17" style="84" customWidth="1"/>
    <col min="3593" max="3595" width="0" style="84" hidden="1" customWidth="1"/>
    <col min="3596" max="3596" width="15.69921875" style="84" customWidth="1"/>
    <col min="3597" max="3597" width="8.3984375" style="84" customWidth="1"/>
    <col min="3598" max="3598" width="7.69921875" style="84" customWidth="1"/>
    <col min="3599" max="3599" width="8.3984375" style="84" customWidth="1"/>
    <col min="3600" max="3841" width="9.09765625" style="84"/>
    <col min="3842" max="3842" width="43.8984375" style="84" customWidth="1"/>
    <col min="3843" max="3843" width="14.59765625" style="84" customWidth="1"/>
    <col min="3844" max="3844" width="13.69921875" style="84" customWidth="1"/>
    <col min="3845" max="3845" width="15.8984375" style="84" customWidth="1"/>
    <col min="3846" max="3846" width="16.296875" style="84" customWidth="1"/>
    <col min="3847" max="3847" width="16.69921875" style="84" customWidth="1"/>
    <col min="3848" max="3848" width="17" style="84" customWidth="1"/>
    <col min="3849" max="3851" width="0" style="84" hidden="1" customWidth="1"/>
    <col min="3852" max="3852" width="15.69921875" style="84" customWidth="1"/>
    <col min="3853" max="3853" width="8.3984375" style="84" customWidth="1"/>
    <col min="3854" max="3854" width="7.69921875" style="84" customWidth="1"/>
    <col min="3855" max="3855" width="8.3984375" style="84" customWidth="1"/>
    <col min="3856" max="4097" width="9.09765625" style="84"/>
    <col min="4098" max="4098" width="43.8984375" style="84" customWidth="1"/>
    <col min="4099" max="4099" width="14.59765625" style="84" customWidth="1"/>
    <col min="4100" max="4100" width="13.69921875" style="84" customWidth="1"/>
    <col min="4101" max="4101" width="15.8984375" style="84" customWidth="1"/>
    <col min="4102" max="4102" width="16.296875" style="84" customWidth="1"/>
    <col min="4103" max="4103" width="16.69921875" style="84" customWidth="1"/>
    <col min="4104" max="4104" width="17" style="84" customWidth="1"/>
    <col min="4105" max="4107" width="0" style="84" hidden="1" customWidth="1"/>
    <col min="4108" max="4108" width="15.69921875" style="84" customWidth="1"/>
    <col min="4109" max="4109" width="8.3984375" style="84" customWidth="1"/>
    <col min="4110" max="4110" width="7.69921875" style="84" customWidth="1"/>
    <col min="4111" max="4111" width="8.3984375" style="84" customWidth="1"/>
    <col min="4112" max="4353" width="9.09765625" style="84"/>
    <col min="4354" max="4354" width="43.8984375" style="84" customWidth="1"/>
    <col min="4355" max="4355" width="14.59765625" style="84" customWidth="1"/>
    <col min="4356" max="4356" width="13.69921875" style="84" customWidth="1"/>
    <col min="4357" max="4357" width="15.8984375" style="84" customWidth="1"/>
    <col min="4358" max="4358" width="16.296875" style="84" customWidth="1"/>
    <col min="4359" max="4359" width="16.69921875" style="84" customWidth="1"/>
    <col min="4360" max="4360" width="17" style="84" customWidth="1"/>
    <col min="4361" max="4363" width="0" style="84" hidden="1" customWidth="1"/>
    <col min="4364" max="4364" width="15.69921875" style="84" customWidth="1"/>
    <col min="4365" max="4365" width="8.3984375" style="84" customWidth="1"/>
    <col min="4366" max="4366" width="7.69921875" style="84" customWidth="1"/>
    <col min="4367" max="4367" width="8.3984375" style="84" customWidth="1"/>
    <col min="4368" max="4609" width="9.09765625" style="84"/>
    <col min="4610" max="4610" width="43.8984375" style="84" customWidth="1"/>
    <col min="4611" max="4611" width="14.59765625" style="84" customWidth="1"/>
    <col min="4612" max="4612" width="13.69921875" style="84" customWidth="1"/>
    <col min="4613" max="4613" width="15.8984375" style="84" customWidth="1"/>
    <col min="4614" max="4614" width="16.296875" style="84" customWidth="1"/>
    <col min="4615" max="4615" width="16.69921875" style="84" customWidth="1"/>
    <col min="4616" max="4616" width="17" style="84" customWidth="1"/>
    <col min="4617" max="4619" width="0" style="84" hidden="1" customWidth="1"/>
    <col min="4620" max="4620" width="15.69921875" style="84" customWidth="1"/>
    <col min="4621" max="4621" width="8.3984375" style="84" customWidth="1"/>
    <col min="4622" max="4622" width="7.69921875" style="84" customWidth="1"/>
    <col min="4623" max="4623" width="8.3984375" style="84" customWidth="1"/>
    <col min="4624" max="4865" width="9.09765625" style="84"/>
    <col min="4866" max="4866" width="43.8984375" style="84" customWidth="1"/>
    <col min="4867" max="4867" width="14.59765625" style="84" customWidth="1"/>
    <col min="4868" max="4868" width="13.69921875" style="84" customWidth="1"/>
    <col min="4869" max="4869" width="15.8984375" style="84" customWidth="1"/>
    <col min="4870" max="4870" width="16.296875" style="84" customWidth="1"/>
    <col min="4871" max="4871" width="16.69921875" style="84" customWidth="1"/>
    <col min="4872" max="4872" width="17" style="84" customWidth="1"/>
    <col min="4873" max="4875" width="0" style="84" hidden="1" customWidth="1"/>
    <col min="4876" max="4876" width="15.69921875" style="84" customWidth="1"/>
    <col min="4877" max="4877" width="8.3984375" style="84" customWidth="1"/>
    <col min="4878" max="4878" width="7.69921875" style="84" customWidth="1"/>
    <col min="4879" max="4879" width="8.3984375" style="84" customWidth="1"/>
    <col min="4880" max="5121" width="9.09765625" style="84"/>
    <col min="5122" max="5122" width="43.8984375" style="84" customWidth="1"/>
    <col min="5123" max="5123" width="14.59765625" style="84" customWidth="1"/>
    <col min="5124" max="5124" width="13.69921875" style="84" customWidth="1"/>
    <col min="5125" max="5125" width="15.8984375" style="84" customWidth="1"/>
    <col min="5126" max="5126" width="16.296875" style="84" customWidth="1"/>
    <col min="5127" max="5127" width="16.69921875" style="84" customWidth="1"/>
    <col min="5128" max="5128" width="17" style="84" customWidth="1"/>
    <col min="5129" max="5131" width="0" style="84" hidden="1" customWidth="1"/>
    <col min="5132" max="5132" width="15.69921875" style="84" customWidth="1"/>
    <col min="5133" max="5133" width="8.3984375" style="84" customWidth="1"/>
    <col min="5134" max="5134" width="7.69921875" style="84" customWidth="1"/>
    <col min="5135" max="5135" width="8.3984375" style="84" customWidth="1"/>
    <col min="5136" max="5377" width="9.09765625" style="84"/>
    <col min="5378" max="5378" width="43.8984375" style="84" customWidth="1"/>
    <col min="5379" max="5379" width="14.59765625" style="84" customWidth="1"/>
    <col min="5380" max="5380" width="13.69921875" style="84" customWidth="1"/>
    <col min="5381" max="5381" width="15.8984375" style="84" customWidth="1"/>
    <col min="5382" max="5382" width="16.296875" style="84" customWidth="1"/>
    <col min="5383" max="5383" width="16.69921875" style="84" customWidth="1"/>
    <col min="5384" max="5384" width="17" style="84" customWidth="1"/>
    <col min="5385" max="5387" width="0" style="84" hidden="1" customWidth="1"/>
    <col min="5388" max="5388" width="15.69921875" style="84" customWidth="1"/>
    <col min="5389" max="5389" width="8.3984375" style="84" customWidth="1"/>
    <col min="5390" max="5390" width="7.69921875" style="84" customWidth="1"/>
    <col min="5391" max="5391" width="8.3984375" style="84" customWidth="1"/>
    <col min="5392" max="5633" width="9.09765625" style="84"/>
    <col min="5634" max="5634" width="43.8984375" style="84" customWidth="1"/>
    <col min="5635" max="5635" width="14.59765625" style="84" customWidth="1"/>
    <col min="5636" max="5636" width="13.69921875" style="84" customWidth="1"/>
    <col min="5637" max="5637" width="15.8984375" style="84" customWidth="1"/>
    <col min="5638" max="5638" width="16.296875" style="84" customWidth="1"/>
    <col min="5639" max="5639" width="16.69921875" style="84" customWidth="1"/>
    <col min="5640" max="5640" width="17" style="84" customWidth="1"/>
    <col min="5641" max="5643" width="0" style="84" hidden="1" customWidth="1"/>
    <col min="5644" max="5644" width="15.69921875" style="84" customWidth="1"/>
    <col min="5645" max="5645" width="8.3984375" style="84" customWidth="1"/>
    <col min="5646" max="5646" width="7.69921875" style="84" customWidth="1"/>
    <col min="5647" max="5647" width="8.3984375" style="84" customWidth="1"/>
    <col min="5648" max="5889" width="9.09765625" style="84"/>
    <col min="5890" max="5890" width="43.8984375" style="84" customWidth="1"/>
    <col min="5891" max="5891" width="14.59765625" style="84" customWidth="1"/>
    <col min="5892" max="5892" width="13.69921875" style="84" customWidth="1"/>
    <col min="5893" max="5893" width="15.8984375" style="84" customWidth="1"/>
    <col min="5894" max="5894" width="16.296875" style="84" customWidth="1"/>
    <col min="5895" max="5895" width="16.69921875" style="84" customWidth="1"/>
    <col min="5896" max="5896" width="17" style="84" customWidth="1"/>
    <col min="5897" max="5899" width="0" style="84" hidden="1" customWidth="1"/>
    <col min="5900" max="5900" width="15.69921875" style="84" customWidth="1"/>
    <col min="5901" max="5901" width="8.3984375" style="84" customWidth="1"/>
    <col min="5902" max="5902" width="7.69921875" style="84" customWidth="1"/>
    <col min="5903" max="5903" width="8.3984375" style="84" customWidth="1"/>
    <col min="5904" max="6145" width="9.09765625" style="84"/>
    <col min="6146" max="6146" width="43.8984375" style="84" customWidth="1"/>
    <col min="6147" max="6147" width="14.59765625" style="84" customWidth="1"/>
    <col min="6148" max="6148" width="13.69921875" style="84" customWidth="1"/>
    <col min="6149" max="6149" width="15.8984375" style="84" customWidth="1"/>
    <col min="6150" max="6150" width="16.296875" style="84" customWidth="1"/>
    <col min="6151" max="6151" width="16.69921875" style="84" customWidth="1"/>
    <col min="6152" max="6152" width="17" style="84" customWidth="1"/>
    <col min="6153" max="6155" width="0" style="84" hidden="1" customWidth="1"/>
    <col min="6156" max="6156" width="15.69921875" style="84" customWidth="1"/>
    <col min="6157" max="6157" width="8.3984375" style="84" customWidth="1"/>
    <col min="6158" max="6158" width="7.69921875" style="84" customWidth="1"/>
    <col min="6159" max="6159" width="8.3984375" style="84" customWidth="1"/>
    <col min="6160" max="6401" width="9.09765625" style="84"/>
    <col min="6402" max="6402" width="43.8984375" style="84" customWidth="1"/>
    <col min="6403" max="6403" width="14.59765625" style="84" customWidth="1"/>
    <col min="6404" max="6404" width="13.69921875" style="84" customWidth="1"/>
    <col min="6405" max="6405" width="15.8984375" style="84" customWidth="1"/>
    <col min="6406" max="6406" width="16.296875" style="84" customWidth="1"/>
    <col min="6407" max="6407" width="16.69921875" style="84" customWidth="1"/>
    <col min="6408" max="6408" width="17" style="84" customWidth="1"/>
    <col min="6409" max="6411" width="0" style="84" hidden="1" customWidth="1"/>
    <col min="6412" max="6412" width="15.69921875" style="84" customWidth="1"/>
    <col min="6413" max="6413" width="8.3984375" style="84" customWidth="1"/>
    <col min="6414" max="6414" width="7.69921875" style="84" customWidth="1"/>
    <col min="6415" max="6415" width="8.3984375" style="84" customWidth="1"/>
    <col min="6416" max="6657" width="9.09765625" style="84"/>
    <col min="6658" max="6658" width="43.8984375" style="84" customWidth="1"/>
    <col min="6659" max="6659" width="14.59765625" style="84" customWidth="1"/>
    <col min="6660" max="6660" width="13.69921875" style="84" customWidth="1"/>
    <col min="6661" max="6661" width="15.8984375" style="84" customWidth="1"/>
    <col min="6662" max="6662" width="16.296875" style="84" customWidth="1"/>
    <col min="6663" max="6663" width="16.69921875" style="84" customWidth="1"/>
    <col min="6664" max="6664" width="17" style="84" customWidth="1"/>
    <col min="6665" max="6667" width="0" style="84" hidden="1" customWidth="1"/>
    <col min="6668" max="6668" width="15.69921875" style="84" customWidth="1"/>
    <col min="6669" max="6669" width="8.3984375" style="84" customWidth="1"/>
    <col min="6670" max="6670" width="7.69921875" style="84" customWidth="1"/>
    <col min="6671" max="6671" width="8.3984375" style="84" customWidth="1"/>
    <col min="6672" max="6913" width="9.09765625" style="84"/>
    <col min="6914" max="6914" width="43.8984375" style="84" customWidth="1"/>
    <col min="6915" max="6915" width="14.59765625" style="84" customWidth="1"/>
    <col min="6916" max="6916" width="13.69921875" style="84" customWidth="1"/>
    <col min="6917" max="6917" width="15.8984375" style="84" customWidth="1"/>
    <col min="6918" max="6918" width="16.296875" style="84" customWidth="1"/>
    <col min="6919" max="6919" width="16.69921875" style="84" customWidth="1"/>
    <col min="6920" max="6920" width="17" style="84" customWidth="1"/>
    <col min="6921" max="6923" width="0" style="84" hidden="1" customWidth="1"/>
    <col min="6924" max="6924" width="15.69921875" style="84" customWidth="1"/>
    <col min="6925" max="6925" width="8.3984375" style="84" customWidth="1"/>
    <col min="6926" max="6926" width="7.69921875" style="84" customWidth="1"/>
    <col min="6927" max="6927" width="8.3984375" style="84" customWidth="1"/>
    <col min="6928" max="7169" width="9.09765625" style="84"/>
    <col min="7170" max="7170" width="43.8984375" style="84" customWidth="1"/>
    <col min="7171" max="7171" width="14.59765625" style="84" customWidth="1"/>
    <col min="7172" max="7172" width="13.69921875" style="84" customWidth="1"/>
    <col min="7173" max="7173" width="15.8984375" style="84" customWidth="1"/>
    <col min="7174" max="7174" width="16.296875" style="84" customWidth="1"/>
    <col min="7175" max="7175" width="16.69921875" style="84" customWidth="1"/>
    <col min="7176" max="7176" width="17" style="84" customWidth="1"/>
    <col min="7177" max="7179" width="0" style="84" hidden="1" customWidth="1"/>
    <col min="7180" max="7180" width="15.69921875" style="84" customWidth="1"/>
    <col min="7181" max="7181" width="8.3984375" style="84" customWidth="1"/>
    <col min="7182" max="7182" width="7.69921875" style="84" customWidth="1"/>
    <col min="7183" max="7183" width="8.3984375" style="84" customWidth="1"/>
    <col min="7184" max="7425" width="9.09765625" style="84"/>
    <col min="7426" max="7426" width="43.8984375" style="84" customWidth="1"/>
    <col min="7427" max="7427" width="14.59765625" style="84" customWidth="1"/>
    <col min="7428" max="7428" width="13.69921875" style="84" customWidth="1"/>
    <col min="7429" max="7429" width="15.8984375" style="84" customWidth="1"/>
    <col min="7430" max="7430" width="16.296875" style="84" customWidth="1"/>
    <col min="7431" max="7431" width="16.69921875" style="84" customWidth="1"/>
    <col min="7432" max="7432" width="17" style="84" customWidth="1"/>
    <col min="7433" max="7435" width="0" style="84" hidden="1" customWidth="1"/>
    <col min="7436" max="7436" width="15.69921875" style="84" customWidth="1"/>
    <col min="7437" max="7437" width="8.3984375" style="84" customWidth="1"/>
    <col min="7438" max="7438" width="7.69921875" style="84" customWidth="1"/>
    <col min="7439" max="7439" width="8.3984375" style="84" customWidth="1"/>
    <col min="7440" max="7681" width="9.09765625" style="84"/>
    <col min="7682" max="7682" width="43.8984375" style="84" customWidth="1"/>
    <col min="7683" max="7683" width="14.59765625" style="84" customWidth="1"/>
    <col min="7684" max="7684" width="13.69921875" style="84" customWidth="1"/>
    <col min="7685" max="7685" width="15.8984375" style="84" customWidth="1"/>
    <col min="7686" max="7686" width="16.296875" style="84" customWidth="1"/>
    <col min="7687" max="7687" width="16.69921875" style="84" customWidth="1"/>
    <col min="7688" max="7688" width="17" style="84" customWidth="1"/>
    <col min="7689" max="7691" width="0" style="84" hidden="1" customWidth="1"/>
    <col min="7692" max="7692" width="15.69921875" style="84" customWidth="1"/>
    <col min="7693" max="7693" width="8.3984375" style="84" customWidth="1"/>
    <col min="7694" max="7694" width="7.69921875" style="84" customWidth="1"/>
    <col min="7695" max="7695" width="8.3984375" style="84" customWidth="1"/>
    <col min="7696" max="7937" width="9.09765625" style="84"/>
    <col min="7938" max="7938" width="43.8984375" style="84" customWidth="1"/>
    <col min="7939" max="7939" width="14.59765625" style="84" customWidth="1"/>
    <col min="7940" max="7940" width="13.69921875" style="84" customWidth="1"/>
    <col min="7941" max="7941" width="15.8984375" style="84" customWidth="1"/>
    <col min="7942" max="7942" width="16.296875" style="84" customWidth="1"/>
    <col min="7943" max="7943" width="16.69921875" style="84" customWidth="1"/>
    <col min="7944" max="7944" width="17" style="84" customWidth="1"/>
    <col min="7945" max="7947" width="0" style="84" hidden="1" customWidth="1"/>
    <col min="7948" max="7948" width="15.69921875" style="84" customWidth="1"/>
    <col min="7949" max="7949" width="8.3984375" style="84" customWidth="1"/>
    <col min="7950" max="7950" width="7.69921875" style="84" customWidth="1"/>
    <col min="7951" max="7951" width="8.3984375" style="84" customWidth="1"/>
    <col min="7952" max="8193" width="9.09765625" style="84"/>
    <col min="8194" max="8194" width="43.8984375" style="84" customWidth="1"/>
    <col min="8195" max="8195" width="14.59765625" style="84" customWidth="1"/>
    <col min="8196" max="8196" width="13.69921875" style="84" customWidth="1"/>
    <col min="8197" max="8197" width="15.8984375" style="84" customWidth="1"/>
    <col min="8198" max="8198" width="16.296875" style="84" customWidth="1"/>
    <col min="8199" max="8199" width="16.69921875" style="84" customWidth="1"/>
    <col min="8200" max="8200" width="17" style="84" customWidth="1"/>
    <col min="8201" max="8203" width="0" style="84" hidden="1" customWidth="1"/>
    <col min="8204" max="8204" width="15.69921875" style="84" customWidth="1"/>
    <col min="8205" max="8205" width="8.3984375" style="84" customWidth="1"/>
    <col min="8206" max="8206" width="7.69921875" style="84" customWidth="1"/>
    <col min="8207" max="8207" width="8.3984375" style="84" customWidth="1"/>
    <col min="8208" max="8449" width="9.09765625" style="84"/>
    <col min="8450" max="8450" width="43.8984375" style="84" customWidth="1"/>
    <col min="8451" max="8451" width="14.59765625" style="84" customWidth="1"/>
    <col min="8452" max="8452" width="13.69921875" style="84" customWidth="1"/>
    <col min="8453" max="8453" width="15.8984375" style="84" customWidth="1"/>
    <col min="8454" max="8454" width="16.296875" style="84" customWidth="1"/>
    <col min="8455" max="8455" width="16.69921875" style="84" customWidth="1"/>
    <col min="8456" max="8456" width="17" style="84" customWidth="1"/>
    <col min="8457" max="8459" width="0" style="84" hidden="1" customWidth="1"/>
    <col min="8460" max="8460" width="15.69921875" style="84" customWidth="1"/>
    <col min="8461" max="8461" width="8.3984375" style="84" customWidth="1"/>
    <col min="8462" max="8462" width="7.69921875" style="84" customWidth="1"/>
    <col min="8463" max="8463" width="8.3984375" style="84" customWidth="1"/>
    <col min="8464" max="8705" width="9.09765625" style="84"/>
    <col min="8706" max="8706" width="43.8984375" style="84" customWidth="1"/>
    <col min="8707" max="8707" width="14.59765625" style="84" customWidth="1"/>
    <col min="8708" max="8708" width="13.69921875" style="84" customWidth="1"/>
    <col min="8709" max="8709" width="15.8984375" style="84" customWidth="1"/>
    <col min="8710" max="8710" width="16.296875" style="84" customWidth="1"/>
    <col min="8711" max="8711" width="16.69921875" style="84" customWidth="1"/>
    <col min="8712" max="8712" width="17" style="84" customWidth="1"/>
    <col min="8713" max="8715" width="0" style="84" hidden="1" customWidth="1"/>
    <col min="8716" max="8716" width="15.69921875" style="84" customWidth="1"/>
    <col min="8717" max="8717" width="8.3984375" style="84" customWidth="1"/>
    <col min="8718" max="8718" width="7.69921875" style="84" customWidth="1"/>
    <col min="8719" max="8719" width="8.3984375" style="84" customWidth="1"/>
    <col min="8720" max="8961" width="9.09765625" style="84"/>
    <col min="8962" max="8962" width="43.8984375" style="84" customWidth="1"/>
    <col min="8963" max="8963" width="14.59765625" style="84" customWidth="1"/>
    <col min="8964" max="8964" width="13.69921875" style="84" customWidth="1"/>
    <col min="8965" max="8965" width="15.8984375" style="84" customWidth="1"/>
    <col min="8966" max="8966" width="16.296875" style="84" customWidth="1"/>
    <col min="8967" max="8967" width="16.69921875" style="84" customWidth="1"/>
    <col min="8968" max="8968" width="17" style="84" customWidth="1"/>
    <col min="8969" max="8971" width="0" style="84" hidden="1" customWidth="1"/>
    <col min="8972" max="8972" width="15.69921875" style="84" customWidth="1"/>
    <col min="8973" max="8973" width="8.3984375" style="84" customWidth="1"/>
    <col min="8974" max="8974" width="7.69921875" style="84" customWidth="1"/>
    <col min="8975" max="8975" width="8.3984375" style="84" customWidth="1"/>
    <col min="8976" max="9217" width="9.09765625" style="84"/>
    <col min="9218" max="9218" width="43.8984375" style="84" customWidth="1"/>
    <col min="9219" max="9219" width="14.59765625" style="84" customWidth="1"/>
    <col min="9220" max="9220" width="13.69921875" style="84" customWidth="1"/>
    <col min="9221" max="9221" width="15.8984375" style="84" customWidth="1"/>
    <col min="9222" max="9222" width="16.296875" style="84" customWidth="1"/>
    <col min="9223" max="9223" width="16.69921875" style="84" customWidth="1"/>
    <col min="9224" max="9224" width="17" style="84" customWidth="1"/>
    <col min="9225" max="9227" width="0" style="84" hidden="1" customWidth="1"/>
    <col min="9228" max="9228" width="15.69921875" style="84" customWidth="1"/>
    <col min="9229" max="9229" width="8.3984375" style="84" customWidth="1"/>
    <col min="9230" max="9230" width="7.69921875" style="84" customWidth="1"/>
    <col min="9231" max="9231" width="8.3984375" style="84" customWidth="1"/>
    <col min="9232" max="9473" width="9.09765625" style="84"/>
    <col min="9474" max="9474" width="43.8984375" style="84" customWidth="1"/>
    <col min="9475" max="9475" width="14.59765625" style="84" customWidth="1"/>
    <col min="9476" max="9476" width="13.69921875" style="84" customWidth="1"/>
    <col min="9477" max="9477" width="15.8984375" style="84" customWidth="1"/>
    <col min="9478" max="9478" width="16.296875" style="84" customWidth="1"/>
    <col min="9479" max="9479" width="16.69921875" style="84" customWidth="1"/>
    <col min="9480" max="9480" width="17" style="84" customWidth="1"/>
    <col min="9481" max="9483" width="0" style="84" hidden="1" customWidth="1"/>
    <col min="9484" max="9484" width="15.69921875" style="84" customWidth="1"/>
    <col min="9485" max="9485" width="8.3984375" style="84" customWidth="1"/>
    <col min="9486" max="9486" width="7.69921875" style="84" customWidth="1"/>
    <col min="9487" max="9487" width="8.3984375" style="84" customWidth="1"/>
    <col min="9488" max="9729" width="9.09765625" style="84"/>
    <col min="9730" max="9730" width="43.8984375" style="84" customWidth="1"/>
    <col min="9731" max="9731" width="14.59765625" style="84" customWidth="1"/>
    <col min="9732" max="9732" width="13.69921875" style="84" customWidth="1"/>
    <col min="9733" max="9733" width="15.8984375" style="84" customWidth="1"/>
    <col min="9734" max="9734" width="16.296875" style="84" customWidth="1"/>
    <col min="9735" max="9735" width="16.69921875" style="84" customWidth="1"/>
    <col min="9736" max="9736" width="17" style="84" customWidth="1"/>
    <col min="9737" max="9739" width="0" style="84" hidden="1" customWidth="1"/>
    <col min="9740" max="9740" width="15.69921875" style="84" customWidth="1"/>
    <col min="9741" max="9741" width="8.3984375" style="84" customWidth="1"/>
    <col min="9742" max="9742" width="7.69921875" style="84" customWidth="1"/>
    <col min="9743" max="9743" width="8.3984375" style="84" customWidth="1"/>
    <col min="9744" max="9985" width="9.09765625" style="84"/>
    <col min="9986" max="9986" width="43.8984375" style="84" customWidth="1"/>
    <col min="9987" max="9987" width="14.59765625" style="84" customWidth="1"/>
    <col min="9988" max="9988" width="13.69921875" style="84" customWidth="1"/>
    <col min="9989" max="9989" width="15.8984375" style="84" customWidth="1"/>
    <col min="9990" max="9990" width="16.296875" style="84" customWidth="1"/>
    <col min="9991" max="9991" width="16.69921875" style="84" customWidth="1"/>
    <col min="9992" max="9992" width="17" style="84" customWidth="1"/>
    <col min="9993" max="9995" width="0" style="84" hidden="1" customWidth="1"/>
    <col min="9996" max="9996" width="15.69921875" style="84" customWidth="1"/>
    <col min="9997" max="9997" width="8.3984375" style="84" customWidth="1"/>
    <col min="9998" max="9998" width="7.69921875" style="84" customWidth="1"/>
    <col min="9999" max="9999" width="8.3984375" style="84" customWidth="1"/>
    <col min="10000" max="10241" width="9.09765625" style="84"/>
    <col min="10242" max="10242" width="43.8984375" style="84" customWidth="1"/>
    <col min="10243" max="10243" width="14.59765625" style="84" customWidth="1"/>
    <col min="10244" max="10244" width="13.69921875" style="84" customWidth="1"/>
    <col min="10245" max="10245" width="15.8984375" style="84" customWidth="1"/>
    <col min="10246" max="10246" width="16.296875" style="84" customWidth="1"/>
    <col min="10247" max="10247" width="16.69921875" style="84" customWidth="1"/>
    <col min="10248" max="10248" width="17" style="84" customWidth="1"/>
    <col min="10249" max="10251" width="0" style="84" hidden="1" customWidth="1"/>
    <col min="10252" max="10252" width="15.69921875" style="84" customWidth="1"/>
    <col min="10253" max="10253" width="8.3984375" style="84" customWidth="1"/>
    <col min="10254" max="10254" width="7.69921875" style="84" customWidth="1"/>
    <col min="10255" max="10255" width="8.3984375" style="84" customWidth="1"/>
    <col min="10256" max="10497" width="9.09765625" style="84"/>
    <col min="10498" max="10498" width="43.8984375" style="84" customWidth="1"/>
    <col min="10499" max="10499" width="14.59765625" style="84" customWidth="1"/>
    <col min="10500" max="10500" width="13.69921875" style="84" customWidth="1"/>
    <col min="10501" max="10501" width="15.8984375" style="84" customWidth="1"/>
    <col min="10502" max="10502" width="16.296875" style="84" customWidth="1"/>
    <col min="10503" max="10503" width="16.69921875" style="84" customWidth="1"/>
    <col min="10504" max="10504" width="17" style="84" customWidth="1"/>
    <col min="10505" max="10507" width="0" style="84" hidden="1" customWidth="1"/>
    <col min="10508" max="10508" width="15.69921875" style="84" customWidth="1"/>
    <col min="10509" max="10509" width="8.3984375" style="84" customWidth="1"/>
    <col min="10510" max="10510" width="7.69921875" style="84" customWidth="1"/>
    <col min="10511" max="10511" width="8.3984375" style="84" customWidth="1"/>
    <col min="10512" max="10753" width="9.09765625" style="84"/>
    <col min="10754" max="10754" width="43.8984375" style="84" customWidth="1"/>
    <col min="10755" max="10755" width="14.59765625" style="84" customWidth="1"/>
    <col min="10756" max="10756" width="13.69921875" style="84" customWidth="1"/>
    <col min="10757" max="10757" width="15.8984375" style="84" customWidth="1"/>
    <col min="10758" max="10758" width="16.296875" style="84" customWidth="1"/>
    <col min="10759" max="10759" width="16.69921875" style="84" customWidth="1"/>
    <col min="10760" max="10760" width="17" style="84" customWidth="1"/>
    <col min="10761" max="10763" width="0" style="84" hidden="1" customWidth="1"/>
    <col min="10764" max="10764" width="15.69921875" style="84" customWidth="1"/>
    <col min="10765" max="10765" width="8.3984375" style="84" customWidth="1"/>
    <col min="10766" max="10766" width="7.69921875" style="84" customWidth="1"/>
    <col min="10767" max="10767" width="8.3984375" style="84" customWidth="1"/>
    <col min="10768" max="11009" width="9.09765625" style="84"/>
    <col min="11010" max="11010" width="43.8984375" style="84" customWidth="1"/>
    <col min="11011" max="11011" width="14.59765625" style="84" customWidth="1"/>
    <col min="11012" max="11012" width="13.69921875" style="84" customWidth="1"/>
    <col min="11013" max="11013" width="15.8984375" style="84" customWidth="1"/>
    <col min="11014" max="11014" width="16.296875" style="84" customWidth="1"/>
    <col min="11015" max="11015" width="16.69921875" style="84" customWidth="1"/>
    <col min="11016" max="11016" width="17" style="84" customWidth="1"/>
    <col min="11017" max="11019" width="0" style="84" hidden="1" customWidth="1"/>
    <col min="11020" max="11020" width="15.69921875" style="84" customWidth="1"/>
    <col min="11021" max="11021" width="8.3984375" style="84" customWidth="1"/>
    <col min="11022" max="11022" width="7.69921875" style="84" customWidth="1"/>
    <col min="11023" max="11023" width="8.3984375" style="84" customWidth="1"/>
    <col min="11024" max="11265" width="9.09765625" style="84"/>
    <col min="11266" max="11266" width="43.8984375" style="84" customWidth="1"/>
    <col min="11267" max="11267" width="14.59765625" style="84" customWidth="1"/>
    <col min="11268" max="11268" width="13.69921875" style="84" customWidth="1"/>
    <col min="11269" max="11269" width="15.8984375" style="84" customWidth="1"/>
    <col min="11270" max="11270" width="16.296875" style="84" customWidth="1"/>
    <col min="11271" max="11271" width="16.69921875" style="84" customWidth="1"/>
    <col min="11272" max="11272" width="17" style="84" customWidth="1"/>
    <col min="11273" max="11275" width="0" style="84" hidden="1" customWidth="1"/>
    <col min="11276" max="11276" width="15.69921875" style="84" customWidth="1"/>
    <col min="11277" max="11277" width="8.3984375" style="84" customWidth="1"/>
    <col min="11278" max="11278" width="7.69921875" style="84" customWidth="1"/>
    <col min="11279" max="11279" width="8.3984375" style="84" customWidth="1"/>
    <col min="11280" max="11521" width="9.09765625" style="84"/>
    <col min="11522" max="11522" width="43.8984375" style="84" customWidth="1"/>
    <col min="11523" max="11523" width="14.59765625" style="84" customWidth="1"/>
    <col min="11524" max="11524" width="13.69921875" style="84" customWidth="1"/>
    <col min="11525" max="11525" width="15.8984375" style="84" customWidth="1"/>
    <col min="11526" max="11526" width="16.296875" style="84" customWidth="1"/>
    <col min="11527" max="11527" width="16.69921875" style="84" customWidth="1"/>
    <col min="11528" max="11528" width="17" style="84" customWidth="1"/>
    <col min="11529" max="11531" width="0" style="84" hidden="1" customWidth="1"/>
    <col min="11532" max="11532" width="15.69921875" style="84" customWidth="1"/>
    <col min="11533" max="11533" width="8.3984375" style="84" customWidth="1"/>
    <col min="11534" max="11534" width="7.69921875" style="84" customWidth="1"/>
    <col min="11535" max="11535" width="8.3984375" style="84" customWidth="1"/>
    <col min="11536" max="11777" width="9.09765625" style="84"/>
    <col min="11778" max="11778" width="43.8984375" style="84" customWidth="1"/>
    <col min="11779" max="11779" width="14.59765625" style="84" customWidth="1"/>
    <col min="11780" max="11780" width="13.69921875" style="84" customWidth="1"/>
    <col min="11781" max="11781" width="15.8984375" style="84" customWidth="1"/>
    <col min="11782" max="11782" width="16.296875" style="84" customWidth="1"/>
    <col min="11783" max="11783" width="16.69921875" style="84" customWidth="1"/>
    <col min="11784" max="11784" width="17" style="84" customWidth="1"/>
    <col min="11785" max="11787" width="0" style="84" hidden="1" customWidth="1"/>
    <col min="11788" max="11788" width="15.69921875" style="84" customWidth="1"/>
    <col min="11789" max="11789" width="8.3984375" style="84" customWidth="1"/>
    <col min="11790" max="11790" width="7.69921875" style="84" customWidth="1"/>
    <col min="11791" max="11791" width="8.3984375" style="84" customWidth="1"/>
    <col min="11792" max="12033" width="9.09765625" style="84"/>
    <col min="12034" max="12034" width="43.8984375" style="84" customWidth="1"/>
    <col min="12035" max="12035" width="14.59765625" style="84" customWidth="1"/>
    <col min="12036" max="12036" width="13.69921875" style="84" customWidth="1"/>
    <col min="12037" max="12037" width="15.8984375" style="84" customWidth="1"/>
    <col min="12038" max="12038" width="16.296875" style="84" customWidth="1"/>
    <col min="12039" max="12039" width="16.69921875" style="84" customWidth="1"/>
    <col min="12040" max="12040" width="17" style="84" customWidth="1"/>
    <col min="12041" max="12043" width="0" style="84" hidden="1" customWidth="1"/>
    <col min="12044" max="12044" width="15.69921875" style="84" customWidth="1"/>
    <col min="12045" max="12045" width="8.3984375" style="84" customWidth="1"/>
    <col min="12046" max="12046" width="7.69921875" style="84" customWidth="1"/>
    <col min="12047" max="12047" width="8.3984375" style="84" customWidth="1"/>
    <col min="12048" max="12289" width="9.09765625" style="84"/>
    <col min="12290" max="12290" width="43.8984375" style="84" customWidth="1"/>
    <col min="12291" max="12291" width="14.59765625" style="84" customWidth="1"/>
    <col min="12292" max="12292" width="13.69921875" style="84" customWidth="1"/>
    <col min="12293" max="12293" width="15.8984375" style="84" customWidth="1"/>
    <col min="12294" max="12294" width="16.296875" style="84" customWidth="1"/>
    <col min="12295" max="12295" width="16.69921875" style="84" customWidth="1"/>
    <col min="12296" max="12296" width="17" style="84" customWidth="1"/>
    <col min="12297" max="12299" width="0" style="84" hidden="1" customWidth="1"/>
    <col min="12300" max="12300" width="15.69921875" style="84" customWidth="1"/>
    <col min="12301" max="12301" width="8.3984375" style="84" customWidth="1"/>
    <col min="12302" max="12302" width="7.69921875" style="84" customWidth="1"/>
    <col min="12303" max="12303" width="8.3984375" style="84" customWidth="1"/>
    <col min="12304" max="12545" width="9.09765625" style="84"/>
    <col min="12546" max="12546" width="43.8984375" style="84" customWidth="1"/>
    <col min="12547" max="12547" width="14.59765625" style="84" customWidth="1"/>
    <col min="12548" max="12548" width="13.69921875" style="84" customWidth="1"/>
    <col min="12549" max="12549" width="15.8984375" style="84" customWidth="1"/>
    <col min="12550" max="12550" width="16.296875" style="84" customWidth="1"/>
    <col min="12551" max="12551" width="16.69921875" style="84" customWidth="1"/>
    <col min="12552" max="12552" width="17" style="84" customWidth="1"/>
    <col min="12553" max="12555" width="0" style="84" hidden="1" customWidth="1"/>
    <col min="12556" max="12556" width="15.69921875" style="84" customWidth="1"/>
    <col min="12557" max="12557" width="8.3984375" style="84" customWidth="1"/>
    <col min="12558" max="12558" width="7.69921875" style="84" customWidth="1"/>
    <col min="12559" max="12559" width="8.3984375" style="84" customWidth="1"/>
    <col min="12560" max="12801" width="9.09765625" style="84"/>
    <col min="12802" max="12802" width="43.8984375" style="84" customWidth="1"/>
    <col min="12803" max="12803" width="14.59765625" style="84" customWidth="1"/>
    <col min="12804" max="12804" width="13.69921875" style="84" customWidth="1"/>
    <col min="12805" max="12805" width="15.8984375" style="84" customWidth="1"/>
    <col min="12806" max="12806" width="16.296875" style="84" customWidth="1"/>
    <col min="12807" max="12807" width="16.69921875" style="84" customWidth="1"/>
    <col min="12808" max="12808" width="17" style="84" customWidth="1"/>
    <col min="12809" max="12811" width="0" style="84" hidden="1" customWidth="1"/>
    <col min="12812" max="12812" width="15.69921875" style="84" customWidth="1"/>
    <col min="12813" max="12813" width="8.3984375" style="84" customWidth="1"/>
    <col min="12814" max="12814" width="7.69921875" style="84" customWidth="1"/>
    <col min="12815" max="12815" width="8.3984375" style="84" customWidth="1"/>
    <col min="12816" max="13057" width="9.09765625" style="84"/>
    <col min="13058" max="13058" width="43.8984375" style="84" customWidth="1"/>
    <col min="13059" max="13059" width="14.59765625" style="84" customWidth="1"/>
    <col min="13060" max="13060" width="13.69921875" style="84" customWidth="1"/>
    <col min="13061" max="13061" width="15.8984375" style="84" customWidth="1"/>
    <col min="13062" max="13062" width="16.296875" style="84" customWidth="1"/>
    <col min="13063" max="13063" width="16.69921875" style="84" customWidth="1"/>
    <col min="13064" max="13064" width="17" style="84" customWidth="1"/>
    <col min="13065" max="13067" width="0" style="84" hidden="1" customWidth="1"/>
    <col min="13068" max="13068" width="15.69921875" style="84" customWidth="1"/>
    <col min="13069" max="13069" width="8.3984375" style="84" customWidth="1"/>
    <col min="13070" max="13070" width="7.69921875" style="84" customWidth="1"/>
    <col min="13071" max="13071" width="8.3984375" style="84" customWidth="1"/>
    <col min="13072" max="13313" width="9.09765625" style="84"/>
    <col min="13314" max="13314" width="43.8984375" style="84" customWidth="1"/>
    <col min="13315" max="13315" width="14.59765625" style="84" customWidth="1"/>
    <col min="13316" max="13316" width="13.69921875" style="84" customWidth="1"/>
    <col min="13317" max="13317" width="15.8984375" style="84" customWidth="1"/>
    <col min="13318" max="13318" width="16.296875" style="84" customWidth="1"/>
    <col min="13319" max="13319" width="16.69921875" style="84" customWidth="1"/>
    <col min="13320" max="13320" width="17" style="84" customWidth="1"/>
    <col min="13321" max="13323" width="0" style="84" hidden="1" customWidth="1"/>
    <col min="13324" max="13324" width="15.69921875" style="84" customWidth="1"/>
    <col min="13325" max="13325" width="8.3984375" style="84" customWidth="1"/>
    <col min="13326" max="13326" width="7.69921875" style="84" customWidth="1"/>
    <col min="13327" max="13327" width="8.3984375" style="84" customWidth="1"/>
    <col min="13328" max="13569" width="9.09765625" style="84"/>
    <col min="13570" max="13570" width="43.8984375" style="84" customWidth="1"/>
    <col min="13571" max="13571" width="14.59765625" style="84" customWidth="1"/>
    <col min="13572" max="13572" width="13.69921875" style="84" customWidth="1"/>
    <col min="13573" max="13573" width="15.8984375" style="84" customWidth="1"/>
    <col min="13574" max="13574" width="16.296875" style="84" customWidth="1"/>
    <col min="13575" max="13575" width="16.69921875" style="84" customWidth="1"/>
    <col min="13576" max="13576" width="17" style="84" customWidth="1"/>
    <col min="13577" max="13579" width="0" style="84" hidden="1" customWidth="1"/>
    <col min="13580" max="13580" width="15.69921875" style="84" customWidth="1"/>
    <col min="13581" max="13581" width="8.3984375" style="84" customWidth="1"/>
    <col min="13582" max="13582" width="7.69921875" style="84" customWidth="1"/>
    <col min="13583" max="13583" width="8.3984375" style="84" customWidth="1"/>
    <col min="13584" max="13825" width="9.09765625" style="84"/>
    <col min="13826" max="13826" width="43.8984375" style="84" customWidth="1"/>
    <col min="13827" max="13827" width="14.59765625" style="84" customWidth="1"/>
    <col min="13828" max="13828" width="13.69921875" style="84" customWidth="1"/>
    <col min="13829" max="13829" width="15.8984375" style="84" customWidth="1"/>
    <col min="13830" max="13830" width="16.296875" style="84" customWidth="1"/>
    <col min="13831" max="13831" width="16.69921875" style="84" customWidth="1"/>
    <col min="13832" max="13832" width="17" style="84" customWidth="1"/>
    <col min="13833" max="13835" width="0" style="84" hidden="1" customWidth="1"/>
    <col min="13836" max="13836" width="15.69921875" style="84" customWidth="1"/>
    <col min="13837" max="13837" width="8.3984375" style="84" customWidth="1"/>
    <col min="13838" max="13838" width="7.69921875" style="84" customWidth="1"/>
    <col min="13839" max="13839" width="8.3984375" style="84" customWidth="1"/>
    <col min="13840" max="14081" width="9.09765625" style="84"/>
    <col min="14082" max="14082" width="43.8984375" style="84" customWidth="1"/>
    <col min="14083" max="14083" width="14.59765625" style="84" customWidth="1"/>
    <col min="14084" max="14084" width="13.69921875" style="84" customWidth="1"/>
    <col min="14085" max="14085" width="15.8984375" style="84" customWidth="1"/>
    <col min="14086" max="14086" width="16.296875" style="84" customWidth="1"/>
    <col min="14087" max="14087" width="16.69921875" style="84" customWidth="1"/>
    <col min="14088" max="14088" width="17" style="84" customWidth="1"/>
    <col min="14089" max="14091" width="0" style="84" hidden="1" customWidth="1"/>
    <col min="14092" max="14092" width="15.69921875" style="84" customWidth="1"/>
    <col min="14093" max="14093" width="8.3984375" style="84" customWidth="1"/>
    <col min="14094" max="14094" width="7.69921875" style="84" customWidth="1"/>
    <col min="14095" max="14095" width="8.3984375" style="84" customWidth="1"/>
    <col min="14096" max="14337" width="9.09765625" style="84"/>
    <col min="14338" max="14338" width="43.8984375" style="84" customWidth="1"/>
    <col min="14339" max="14339" width="14.59765625" style="84" customWidth="1"/>
    <col min="14340" max="14340" width="13.69921875" style="84" customWidth="1"/>
    <col min="14341" max="14341" width="15.8984375" style="84" customWidth="1"/>
    <col min="14342" max="14342" width="16.296875" style="84" customWidth="1"/>
    <col min="14343" max="14343" width="16.69921875" style="84" customWidth="1"/>
    <col min="14344" max="14344" width="17" style="84" customWidth="1"/>
    <col min="14345" max="14347" width="0" style="84" hidden="1" customWidth="1"/>
    <col min="14348" max="14348" width="15.69921875" style="84" customWidth="1"/>
    <col min="14349" max="14349" width="8.3984375" style="84" customWidth="1"/>
    <col min="14350" max="14350" width="7.69921875" style="84" customWidth="1"/>
    <col min="14351" max="14351" width="8.3984375" style="84" customWidth="1"/>
    <col min="14352" max="14593" width="9.09765625" style="84"/>
    <col min="14594" max="14594" width="43.8984375" style="84" customWidth="1"/>
    <col min="14595" max="14595" width="14.59765625" style="84" customWidth="1"/>
    <col min="14596" max="14596" width="13.69921875" style="84" customWidth="1"/>
    <col min="14597" max="14597" width="15.8984375" style="84" customWidth="1"/>
    <col min="14598" max="14598" width="16.296875" style="84" customWidth="1"/>
    <col min="14599" max="14599" width="16.69921875" style="84" customWidth="1"/>
    <col min="14600" max="14600" width="17" style="84" customWidth="1"/>
    <col min="14601" max="14603" width="0" style="84" hidden="1" customWidth="1"/>
    <col min="14604" max="14604" width="15.69921875" style="84" customWidth="1"/>
    <col min="14605" max="14605" width="8.3984375" style="84" customWidth="1"/>
    <col min="14606" max="14606" width="7.69921875" style="84" customWidth="1"/>
    <col min="14607" max="14607" width="8.3984375" style="84" customWidth="1"/>
    <col min="14608" max="14849" width="9.09765625" style="84"/>
    <col min="14850" max="14850" width="43.8984375" style="84" customWidth="1"/>
    <col min="14851" max="14851" width="14.59765625" style="84" customWidth="1"/>
    <col min="14852" max="14852" width="13.69921875" style="84" customWidth="1"/>
    <col min="14853" max="14853" width="15.8984375" style="84" customWidth="1"/>
    <col min="14854" max="14854" width="16.296875" style="84" customWidth="1"/>
    <col min="14855" max="14855" width="16.69921875" style="84" customWidth="1"/>
    <col min="14856" max="14856" width="17" style="84" customWidth="1"/>
    <col min="14857" max="14859" width="0" style="84" hidden="1" customWidth="1"/>
    <col min="14860" max="14860" width="15.69921875" style="84" customWidth="1"/>
    <col min="14861" max="14861" width="8.3984375" style="84" customWidth="1"/>
    <col min="14862" max="14862" width="7.69921875" style="84" customWidth="1"/>
    <col min="14863" max="14863" width="8.3984375" style="84" customWidth="1"/>
    <col min="14864" max="15105" width="9.09765625" style="84"/>
    <col min="15106" max="15106" width="43.8984375" style="84" customWidth="1"/>
    <col min="15107" max="15107" width="14.59765625" style="84" customWidth="1"/>
    <col min="15108" max="15108" width="13.69921875" style="84" customWidth="1"/>
    <col min="15109" max="15109" width="15.8984375" style="84" customWidth="1"/>
    <col min="15110" max="15110" width="16.296875" style="84" customWidth="1"/>
    <col min="15111" max="15111" width="16.69921875" style="84" customWidth="1"/>
    <col min="15112" max="15112" width="17" style="84" customWidth="1"/>
    <col min="15113" max="15115" width="0" style="84" hidden="1" customWidth="1"/>
    <col min="15116" max="15116" width="15.69921875" style="84" customWidth="1"/>
    <col min="15117" max="15117" width="8.3984375" style="84" customWidth="1"/>
    <col min="15118" max="15118" width="7.69921875" style="84" customWidth="1"/>
    <col min="15119" max="15119" width="8.3984375" style="84" customWidth="1"/>
    <col min="15120" max="15361" width="9.09765625" style="84"/>
    <col min="15362" max="15362" width="43.8984375" style="84" customWidth="1"/>
    <col min="15363" max="15363" width="14.59765625" style="84" customWidth="1"/>
    <col min="15364" max="15364" width="13.69921875" style="84" customWidth="1"/>
    <col min="15365" max="15365" width="15.8984375" style="84" customWidth="1"/>
    <col min="15366" max="15366" width="16.296875" style="84" customWidth="1"/>
    <col min="15367" max="15367" width="16.69921875" style="84" customWidth="1"/>
    <col min="15368" max="15368" width="17" style="84" customWidth="1"/>
    <col min="15369" max="15371" width="0" style="84" hidden="1" customWidth="1"/>
    <col min="15372" max="15372" width="15.69921875" style="84" customWidth="1"/>
    <col min="15373" max="15373" width="8.3984375" style="84" customWidth="1"/>
    <col min="15374" max="15374" width="7.69921875" style="84" customWidth="1"/>
    <col min="15375" max="15375" width="8.3984375" style="84" customWidth="1"/>
    <col min="15376" max="15617" width="9.09765625" style="84"/>
    <col min="15618" max="15618" width="43.8984375" style="84" customWidth="1"/>
    <col min="15619" max="15619" width="14.59765625" style="84" customWidth="1"/>
    <col min="15620" max="15620" width="13.69921875" style="84" customWidth="1"/>
    <col min="15621" max="15621" width="15.8984375" style="84" customWidth="1"/>
    <col min="15622" max="15622" width="16.296875" style="84" customWidth="1"/>
    <col min="15623" max="15623" width="16.69921875" style="84" customWidth="1"/>
    <col min="15624" max="15624" width="17" style="84" customWidth="1"/>
    <col min="15625" max="15627" width="0" style="84" hidden="1" customWidth="1"/>
    <col min="15628" max="15628" width="15.69921875" style="84" customWidth="1"/>
    <col min="15629" max="15629" width="8.3984375" style="84" customWidth="1"/>
    <col min="15630" max="15630" width="7.69921875" style="84" customWidth="1"/>
    <col min="15631" max="15631" width="8.3984375" style="84" customWidth="1"/>
    <col min="15632" max="15873" width="9.09765625" style="84"/>
    <col min="15874" max="15874" width="43.8984375" style="84" customWidth="1"/>
    <col min="15875" max="15875" width="14.59765625" style="84" customWidth="1"/>
    <col min="15876" max="15876" width="13.69921875" style="84" customWidth="1"/>
    <col min="15877" max="15877" width="15.8984375" style="84" customWidth="1"/>
    <col min="15878" max="15878" width="16.296875" style="84" customWidth="1"/>
    <col min="15879" max="15879" width="16.69921875" style="84" customWidth="1"/>
    <col min="15880" max="15880" width="17" style="84" customWidth="1"/>
    <col min="15881" max="15883" width="0" style="84" hidden="1" customWidth="1"/>
    <col min="15884" max="15884" width="15.69921875" style="84" customWidth="1"/>
    <col min="15885" max="15885" width="8.3984375" style="84" customWidth="1"/>
    <col min="15886" max="15886" width="7.69921875" style="84" customWidth="1"/>
    <col min="15887" max="15887" width="8.3984375" style="84" customWidth="1"/>
    <col min="15888" max="16129" width="9.09765625" style="84"/>
    <col min="16130" max="16130" width="43.8984375" style="84" customWidth="1"/>
    <col min="16131" max="16131" width="14.59765625" style="84" customWidth="1"/>
    <col min="16132" max="16132" width="13.69921875" style="84" customWidth="1"/>
    <col min="16133" max="16133" width="15.8984375" style="84" customWidth="1"/>
    <col min="16134" max="16134" width="16.296875" style="84" customWidth="1"/>
    <col min="16135" max="16135" width="16.69921875" style="84" customWidth="1"/>
    <col min="16136" max="16136" width="17" style="84" customWidth="1"/>
    <col min="16137" max="16139" width="0" style="84" hidden="1" customWidth="1"/>
    <col min="16140" max="16140" width="15.69921875" style="84" customWidth="1"/>
    <col min="16141" max="16141" width="8.3984375" style="84" customWidth="1"/>
    <col min="16142" max="16142" width="7.69921875" style="84" customWidth="1"/>
    <col min="16143" max="16143" width="8.3984375" style="84" customWidth="1"/>
    <col min="16144" max="16384" width="9.09765625" style="84"/>
  </cols>
  <sheetData>
    <row r="1" spans="1:16" ht="15" customHeight="1" x14ac:dyDescent="0.25">
      <c r="A1" s="240" t="str">
        <f>'[1]PL 05 - MB 53-31'!A1:B1</f>
        <v>HỘI ĐỒNG NHÂN DÂN</v>
      </c>
      <c r="B1" s="240"/>
      <c r="C1" s="80"/>
      <c r="D1" s="80"/>
      <c r="E1" s="80"/>
      <c r="F1" s="80"/>
      <c r="G1" s="80"/>
      <c r="H1" s="80"/>
      <c r="I1" s="80"/>
      <c r="J1" s="81"/>
      <c r="K1" s="81"/>
      <c r="L1" s="82"/>
      <c r="M1" s="81" t="s">
        <v>303</v>
      </c>
      <c r="N1" s="83"/>
    </row>
    <row r="2" spans="1:16" ht="18.75" customHeight="1" x14ac:dyDescent="0.25">
      <c r="A2" s="241" t="str">
        <f>'[1]PL 05 - MB 53-31'!A2:B2</f>
        <v>PHƯỜNG ĐỒNG HỚI</v>
      </c>
      <c r="B2" s="241"/>
      <c r="C2" s="80"/>
      <c r="D2" s="80"/>
      <c r="E2" s="80"/>
      <c r="F2" s="80"/>
      <c r="G2" s="80"/>
      <c r="H2" s="80"/>
      <c r="I2" s="80"/>
      <c r="J2" s="80"/>
      <c r="K2" s="80"/>
      <c r="L2" s="82"/>
      <c r="M2" s="82"/>
      <c r="N2" s="85" t="s">
        <v>304</v>
      </c>
      <c r="O2" s="80"/>
    </row>
    <row r="3" spans="1:16" x14ac:dyDescent="0.25">
      <c r="A3" s="86" t="s">
        <v>305</v>
      </c>
      <c r="B3" s="86"/>
      <c r="C3" s="80"/>
      <c r="D3" s="80"/>
      <c r="E3" s="80"/>
      <c r="F3" s="80"/>
      <c r="G3" s="80"/>
      <c r="H3" s="80"/>
      <c r="I3" s="80"/>
      <c r="J3" s="80"/>
      <c r="K3" s="80"/>
      <c r="L3" s="80"/>
      <c r="M3" s="80"/>
      <c r="N3" s="80"/>
      <c r="O3" s="80"/>
    </row>
    <row r="4" spans="1:16" ht="0.6" customHeight="1" x14ac:dyDescent="0.25">
      <c r="A4" s="242" t="str">
        <f>'[1]PL 05 - MB 53-31'!A5:K5</f>
        <v>(Phụ lục kèm theo Nghị quyết số                  /NQ-HĐND ngày             /3/2026 của HĐND phường Đồng Hới)</v>
      </c>
      <c r="B4" s="242"/>
      <c r="C4" s="242"/>
      <c r="D4" s="242"/>
      <c r="E4" s="242"/>
      <c r="F4" s="242"/>
      <c r="G4" s="242"/>
      <c r="H4" s="242"/>
      <c r="I4" s="242"/>
      <c r="J4" s="242"/>
      <c r="K4" s="242"/>
      <c r="L4" s="242"/>
      <c r="M4" s="242"/>
      <c r="N4" s="242"/>
      <c r="O4" s="242"/>
    </row>
    <row r="5" spans="1:16" ht="14.4" customHeight="1" x14ac:dyDescent="0.25">
      <c r="A5" s="249" t="s">
        <v>494</v>
      </c>
      <c r="B5" s="249"/>
      <c r="C5" s="249"/>
      <c r="D5" s="249"/>
      <c r="E5" s="249"/>
      <c r="F5" s="249"/>
      <c r="G5" s="249"/>
      <c r="H5" s="249"/>
      <c r="I5" s="249"/>
      <c r="J5" s="249"/>
      <c r="K5" s="249"/>
      <c r="L5" s="249"/>
      <c r="M5" s="249"/>
      <c r="N5" s="249"/>
      <c r="O5" s="249"/>
    </row>
    <row r="6" spans="1:16" ht="15" customHeight="1" x14ac:dyDescent="0.25">
      <c r="A6" s="88"/>
      <c r="B6" s="88"/>
      <c r="C6" s="82"/>
      <c r="D6" s="82"/>
      <c r="E6" s="89"/>
      <c r="F6" s="82"/>
      <c r="G6" s="82"/>
      <c r="H6" s="82"/>
      <c r="I6" s="87"/>
      <c r="J6" s="87"/>
      <c r="K6" s="87"/>
      <c r="L6" s="90"/>
      <c r="M6" s="243" t="s">
        <v>253</v>
      </c>
      <c r="N6" s="243"/>
      <c r="O6" s="243"/>
    </row>
    <row r="7" spans="1:16" ht="18.75" customHeight="1" x14ac:dyDescent="0.25">
      <c r="A7" s="205" t="s">
        <v>306</v>
      </c>
      <c r="B7" s="244" t="s">
        <v>307</v>
      </c>
      <c r="C7" s="205" t="s">
        <v>308</v>
      </c>
      <c r="D7" s="205"/>
      <c r="E7" s="205"/>
      <c r="F7" s="247" t="s">
        <v>147</v>
      </c>
      <c r="G7" s="248"/>
      <c r="H7" s="248"/>
      <c r="I7" s="91"/>
      <c r="J7" s="91"/>
      <c r="K7" s="91"/>
      <c r="L7" s="244" t="s">
        <v>309</v>
      </c>
      <c r="M7" s="205" t="s">
        <v>148</v>
      </c>
      <c r="N7" s="205"/>
      <c r="O7" s="205"/>
    </row>
    <row r="8" spans="1:16" ht="18.75" customHeight="1" x14ac:dyDescent="0.25">
      <c r="A8" s="205"/>
      <c r="B8" s="245"/>
      <c r="C8" s="205" t="s">
        <v>310</v>
      </c>
      <c r="D8" s="205" t="s">
        <v>311</v>
      </c>
      <c r="E8" s="205" t="s">
        <v>235</v>
      </c>
      <c r="F8" s="205" t="s">
        <v>310</v>
      </c>
      <c r="G8" s="205" t="s">
        <v>225</v>
      </c>
      <c r="H8" s="205" t="s">
        <v>235</v>
      </c>
      <c r="I8" s="247" t="s">
        <v>312</v>
      </c>
      <c r="J8" s="248"/>
      <c r="K8" s="250"/>
      <c r="L8" s="245"/>
      <c r="M8" s="205" t="s">
        <v>310</v>
      </c>
      <c r="N8" s="205" t="s">
        <v>225</v>
      </c>
      <c r="O8" s="205" t="s">
        <v>235</v>
      </c>
    </row>
    <row r="9" spans="1:16" ht="15" customHeight="1" x14ac:dyDescent="0.25">
      <c r="A9" s="205"/>
      <c r="B9" s="245"/>
      <c r="C9" s="205"/>
      <c r="D9" s="205"/>
      <c r="E9" s="205"/>
      <c r="F9" s="205"/>
      <c r="G9" s="205"/>
      <c r="H9" s="205"/>
      <c r="I9" s="244" t="s">
        <v>310</v>
      </c>
      <c r="J9" s="244" t="s">
        <v>225</v>
      </c>
      <c r="K9" s="244" t="s">
        <v>235</v>
      </c>
      <c r="L9" s="245"/>
      <c r="M9" s="205"/>
      <c r="N9" s="205"/>
      <c r="O9" s="205"/>
    </row>
    <row r="10" spans="1:16" ht="20.25" customHeight="1" x14ac:dyDescent="0.25">
      <c r="A10" s="205"/>
      <c r="B10" s="245"/>
      <c r="C10" s="205"/>
      <c r="D10" s="205"/>
      <c r="E10" s="205"/>
      <c r="F10" s="205"/>
      <c r="G10" s="205"/>
      <c r="H10" s="205"/>
      <c r="I10" s="245"/>
      <c r="J10" s="245"/>
      <c r="K10" s="245"/>
      <c r="L10" s="245"/>
      <c r="M10" s="205"/>
      <c r="N10" s="205"/>
      <c r="O10" s="205"/>
    </row>
    <row r="11" spans="1:16" ht="5.25" hidden="1" customHeight="1" x14ac:dyDescent="0.25">
      <c r="A11" s="205"/>
      <c r="B11" s="246"/>
      <c r="C11" s="205"/>
      <c r="D11" s="205"/>
      <c r="E11" s="205"/>
      <c r="F11" s="205"/>
      <c r="G11" s="205"/>
      <c r="H11" s="205"/>
      <c r="I11" s="246"/>
      <c r="J11" s="246"/>
      <c r="K11" s="246"/>
      <c r="L11" s="246"/>
      <c r="M11" s="205"/>
      <c r="N11" s="205"/>
      <c r="O11" s="205"/>
      <c r="P11" s="92"/>
    </row>
    <row r="12" spans="1:16" x14ac:dyDescent="0.25">
      <c r="A12" s="93" t="s">
        <v>16</v>
      </c>
      <c r="B12" s="93" t="s">
        <v>17</v>
      </c>
      <c r="C12" s="93">
        <v>1</v>
      </c>
      <c r="D12" s="93">
        <f>C12+1</f>
        <v>2</v>
      </c>
      <c r="E12" s="93">
        <f t="shared" ref="E12:K12" si="0">D12+1</f>
        <v>3</v>
      </c>
      <c r="F12" s="93">
        <f t="shared" si="0"/>
        <v>4</v>
      </c>
      <c r="G12" s="93">
        <f t="shared" si="0"/>
        <v>5</v>
      </c>
      <c r="H12" s="93">
        <f t="shared" si="0"/>
        <v>6</v>
      </c>
      <c r="I12" s="93">
        <v>7</v>
      </c>
      <c r="J12" s="93">
        <f t="shared" si="0"/>
        <v>8</v>
      </c>
      <c r="K12" s="93">
        <f t="shared" si="0"/>
        <v>9</v>
      </c>
      <c r="L12" s="93">
        <v>7</v>
      </c>
      <c r="M12" s="94">
        <v>8</v>
      </c>
      <c r="N12" s="94">
        <v>9</v>
      </c>
      <c r="O12" s="93">
        <v>10</v>
      </c>
      <c r="P12" s="95"/>
    </row>
    <row r="13" spans="1:16" s="100" customFormat="1" ht="21.9" customHeight="1" x14ac:dyDescent="0.25">
      <c r="A13" s="96"/>
      <c r="B13" s="97" t="s">
        <v>313</v>
      </c>
      <c r="C13" s="98">
        <f>C14+C87+C88+C89+C90+C91</f>
        <v>874176893507</v>
      </c>
      <c r="D13" s="98">
        <f>D14+D87+D88+D89+D90+D91</f>
        <v>0</v>
      </c>
      <c r="E13" s="98">
        <f>E14+E87+E88+E89+E90+E91</f>
        <v>748422893507</v>
      </c>
      <c r="F13" s="98">
        <f>F14+F87+F89+F90+F91+F92</f>
        <v>1078771120111</v>
      </c>
      <c r="G13" s="98">
        <f>G14+G87+G89+G90+G91</f>
        <v>117353596876</v>
      </c>
      <c r="H13" s="98">
        <f>H14+H87+H89+H90+H91+H92</f>
        <v>741116666660</v>
      </c>
      <c r="I13" s="98">
        <f>I14+I87+I89+I90+I91</f>
        <v>0</v>
      </c>
      <c r="J13" s="98">
        <f>J14+J87+J89+J90+J91</f>
        <v>0</v>
      </c>
      <c r="K13" s="98">
        <f>K14+K87+K89+K90+K91</f>
        <v>0</v>
      </c>
      <c r="L13" s="98">
        <f>L91</f>
        <v>220300856575</v>
      </c>
      <c r="M13" s="98">
        <f>F13/C13*100</f>
        <v>123.40421350914622</v>
      </c>
      <c r="N13" s="99"/>
      <c r="O13" s="98">
        <f>H13/E13*100</f>
        <v>99.023783624153438</v>
      </c>
    </row>
    <row r="14" spans="1:16" s="100" customFormat="1" ht="21.9" customHeight="1" x14ac:dyDescent="0.25">
      <c r="A14" s="101" t="s">
        <v>23</v>
      </c>
      <c r="B14" s="102" t="s">
        <v>314</v>
      </c>
      <c r="C14" s="103">
        <f t="shared" ref="C14:K14" si="1">SUM(C15:C86)</f>
        <v>748422893507</v>
      </c>
      <c r="D14" s="103">
        <f t="shared" si="1"/>
        <v>0</v>
      </c>
      <c r="E14" s="103">
        <f t="shared" si="1"/>
        <v>748422893507</v>
      </c>
      <c r="F14" s="103">
        <f t="shared" si="1"/>
        <v>741110635660</v>
      </c>
      <c r="G14" s="103">
        <f t="shared" si="1"/>
        <v>0</v>
      </c>
      <c r="H14" s="103">
        <f t="shared" si="1"/>
        <v>741110635660</v>
      </c>
      <c r="I14" s="103">
        <f t="shared" si="1"/>
        <v>0</v>
      </c>
      <c r="J14" s="103">
        <f t="shared" si="1"/>
        <v>0</v>
      </c>
      <c r="K14" s="103">
        <f t="shared" si="1"/>
        <v>0</v>
      </c>
      <c r="L14" s="103"/>
      <c r="M14" s="103">
        <f>F14/C14*100</f>
        <v>99.022977796318358</v>
      </c>
      <c r="N14" s="104"/>
      <c r="O14" s="103">
        <f t="shared" ref="O14:O47" si="2">H14/E14*100</f>
        <v>99.022977796318358</v>
      </c>
    </row>
    <row r="15" spans="1:16" ht="21.9" customHeight="1" x14ac:dyDescent="0.25">
      <c r="A15" s="105">
        <v>1</v>
      </c>
      <c r="B15" s="106" t="s">
        <v>315</v>
      </c>
      <c r="C15" s="107">
        <f>D15+E15</f>
        <v>13356932000</v>
      </c>
      <c r="D15" s="107"/>
      <c r="E15" s="107">
        <f>'[1]PL 08- MB57-31'!C11</f>
        <v>13356932000</v>
      </c>
      <c r="F15" s="107">
        <f>SUM(G15:I15)</f>
        <v>13269729762</v>
      </c>
      <c r="G15" s="107"/>
      <c r="H15" s="107">
        <f>'[1]PL 08- MB57-31'!H11</f>
        <v>13269729762</v>
      </c>
      <c r="I15" s="107">
        <f t="shared" ref="I15:I47" si="3">J15+K15</f>
        <v>0</v>
      </c>
      <c r="J15" s="107"/>
      <c r="K15" s="107"/>
      <c r="L15" s="107">
        <f>'[1]PL 08- MB57-31'!J11</f>
        <v>0</v>
      </c>
      <c r="M15" s="107">
        <f t="shared" ref="M15:M46" si="4">F15/C15*100</f>
        <v>99.347138714189754</v>
      </c>
      <c r="N15" s="108"/>
      <c r="O15" s="107">
        <f t="shared" si="2"/>
        <v>99.347138714189754</v>
      </c>
    </row>
    <row r="16" spans="1:16" ht="21.9" customHeight="1" x14ac:dyDescent="0.25">
      <c r="A16" s="105">
        <v>2</v>
      </c>
      <c r="B16" s="106" t="s">
        <v>316</v>
      </c>
      <c r="C16" s="107">
        <f t="shared" ref="C16:C46" si="5">D16+E16</f>
        <v>10910965000</v>
      </c>
      <c r="D16" s="107"/>
      <c r="E16" s="107">
        <f>'[1]PL 08- MB57-31'!C12</f>
        <v>10910965000</v>
      </c>
      <c r="F16" s="107">
        <f t="shared" ref="F16:F79" si="6">SUM(G16:I16)</f>
        <v>10876352426</v>
      </c>
      <c r="G16" s="107"/>
      <c r="H16" s="107">
        <f>'[1]PL 08- MB57-31'!H12</f>
        <v>10876352426</v>
      </c>
      <c r="I16" s="107">
        <f t="shared" si="3"/>
        <v>0</v>
      </c>
      <c r="J16" s="107"/>
      <c r="K16" s="107"/>
      <c r="L16" s="107">
        <f>'[1]PL 08- MB57-31'!J12</f>
        <v>0</v>
      </c>
      <c r="M16" s="107">
        <f t="shared" si="4"/>
        <v>99.682772568695796</v>
      </c>
      <c r="N16" s="108"/>
      <c r="O16" s="107">
        <f t="shared" si="2"/>
        <v>99.682772568695796</v>
      </c>
    </row>
    <row r="17" spans="1:15" ht="21.9" customHeight="1" x14ac:dyDescent="0.25">
      <c r="A17" s="105">
        <v>3</v>
      </c>
      <c r="B17" s="106" t="s">
        <v>317</v>
      </c>
      <c r="C17" s="107">
        <f t="shared" si="5"/>
        <v>4963694000</v>
      </c>
      <c r="D17" s="107"/>
      <c r="E17" s="107">
        <f>'[1]PL 08- MB57-31'!C13</f>
        <v>4963694000</v>
      </c>
      <c r="F17" s="107">
        <f t="shared" si="6"/>
        <v>4954310000</v>
      </c>
      <c r="G17" s="107"/>
      <c r="H17" s="107">
        <f>'[1]PL 08- MB57-31'!H13</f>
        <v>4954310000</v>
      </c>
      <c r="I17" s="107">
        <f t="shared" si="3"/>
        <v>0</v>
      </c>
      <c r="J17" s="107"/>
      <c r="K17" s="107"/>
      <c r="L17" s="107">
        <f>'[1]PL 08- MB57-31'!J13</f>
        <v>0</v>
      </c>
      <c r="M17" s="107">
        <f t="shared" si="4"/>
        <v>99.810947250172958</v>
      </c>
      <c r="N17" s="108"/>
      <c r="O17" s="107">
        <f t="shared" si="2"/>
        <v>99.810947250172958</v>
      </c>
    </row>
    <row r="18" spans="1:15" ht="21.9" customHeight="1" x14ac:dyDescent="0.25">
      <c r="A18" s="105">
        <v>4</v>
      </c>
      <c r="B18" s="106" t="s">
        <v>318</v>
      </c>
      <c r="C18" s="107">
        <f t="shared" si="5"/>
        <v>12523682000</v>
      </c>
      <c r="D18" s="107"/>
      <c r="E18" s="107">
        <f>'[1]PL 08- MB57-31'!C14</f>
        <v>12523682000</v>
      </c>
      <c r="F18" s="107">
        <f t="shared" si="6"/>
        <v>12470209000</v>
      </c>
      <c r="G18" s="107"/>
      <c r="H18" s="107">
        <f>'[1]PL 08- MB57-31'!H14</f>
        <v>12470209000</v>
      </c>
      <c r="I18" s="107">
        <f t="shared" si="3"/>
        <v>0</v>
      </c>
      <c r="J18" s="107"/>
      <c r="K18" s="107"/>
      <c r="L18" s="107">
        <f>'[1]PL 08- MB57-31'!J14</f>
        <v>0</v>
      </c>
      <c r="M18" s="107">
        <f t="shared" si="4"/>
        <v>99.573024929888831</v>
      </c>
      <c r="N18" s="108"/>
      <c r="O18" s="107">
        <f t="shared" si="2"/>
        <v>99.573024929888831</v>
      </c>
    </row>
    <row r="19" spans="1:15" ht="21.9" customHeight="1" x14ac:dyDescent="0.25">
      <c r="A19" s="105">
        <v>5</v>
      </c>
      <c r="B19" s="106" t="s">
        <v>319</v>
      </c>
      <c r="C19" s="107">
        <f t="shared" si="5"/>
        <v>8995734000</v>
      </c>
      <c r="D19" s="107"/>
      <c r="E19" s="107">
        <f>'[1]PL 08- MB57-31'!C15</f>
        <v>8995734000</v>
      </c>
      <c r="F19" s="107">
        <f t="shared" si="6"/>
        <v>8860399000</v>
      </c>
      <c r="G19" s="107"/>
      <c r="H19" s="107">
        <f>'[1]PL 08- MB57-31'!H15</f>
        <v>8860399000</v>
      </c>
      <c r="I19" s="107">
        <f t="shared" si="3"/>
        <v>0</v>
      </c>
      <c r="J19" s="107"/>
      <c r="K19" s="107"/>
      <c r="L19" s="107">
        <f>'[1]PL 08- MB57-31'!J15</f>
        <v>0</v>
      </c>
      <c r="M19" s="107">
        <f t="shared" si="4"/>
        <v>98.49556467543394</v>
      </c>
      <c r="N19" s="108"/>
      <c r="O19" s="107">
        <f t="shared" si="2"/>
        <v>98.49556467543394</v>
      </c>
    </row>
    <row r="20" spans="1:15" ht="21.9" customHeight="1" x14ac:dyDescent="0.25">
      <c r="A20" s="105">
        <v>6</v>
      </c>
      <c r="B20" s="106" t="s">
        <v>320</v>
      </c>
      <c r="C20" s="107">
        <f t="shared" si="5"/>
        <v>6244282000</v>
      </c>
      <c r="D20" s="107"/>
      <c r="E20" s="107">
        <f>'[1]PL 08- MB57-31'!C16</f>
        <v>6244282000</v>
      </c>
      <c r="F20" s="107">
        <f t="shared" si="6"/>
        <v>6219532596</v>
      </c>
      <c r="G20" s="107"/>
      <c r="H20" s="107">
        <f>'[1]PL 08- MB57-31'!H16</f>
        <v>6219532596</v>
      </c>
      <c r="I20" s="107">
        <f t="shared" si="3"/>
        <v>0</v>
      </c>
      <c r="J20" s="107"/>
      <c r="K20" s="107"/>
      <c r="L20" s="107">
        <f>'[1]PL 08- MB57-31'!J16</f>
        <v>0</v>
      </c>
      <c r="M20" s="107">
        <f t="shared" si="4"/>
        <v>99.603646920494626</v>
      </c>
      <c r="N20" s="108"/>
      <c r="O20" s="107">
        <f t="shared" si="2"/>
        <v>99.603646920494626</v>
      </c>
    </row>
    <row r="21" spans="1:15" ht="21.9" customHeight="1" x14ac:dyDescent="0.25">
      <c r="A21" s="105">
        <v>7</v>
      </c>
      <c r="B21" s="106" t="s">
        <v>321</v>
      </c>
      <c r="C21" s="107">
        <f t="shared" si="5"/>
        <v>6961009000</v>
      </c>
      <c r="D21" s="107"/>
      <c r="E21" s="107">
        <f>'[1]PL 08- MB57-31'!C17</f>
        <v>6961009000</v>
      </c>
      <c r="F21" s="107">
        <f t="shared" si="6"/>
        <v>6942339000</v>
      </c>
      <c r="G21" s="107"/>
      <c r="H21" s="107">
        <f>'[1]PL 08- MB57-31'!H17</f>
        <v>6942339000</v>
      </c>
      <c r="I21" s="107">
        <f t="shared" si="3"/>
        <v>0</v>
      </c>
      <c r="J21" s="107"/>
      <c r="K21" s="107"/>
      <c r="L21" s="107">
        <f>'[1]PL 08- MB57-31'!J17</f>
        <v>0</v>
      </c>
      <c r="M21" s="107">
        <f t="shared" si="4"/>
        <v>99.731791756051464</v>
      </c>
      <c r="N21" s="108"/>
      <c r="O21" s="107">
        <f t="shared" si="2"/>
        <v>99.731791756051464</v>
      </c>
    </row>
    <row r="22" spans="1:15" ht="21.9" customHeight="1" x14ac:dyDescent="0.25">
      <c r="A22" s="105">
        <v>8</v>
      </c>
      <c r="B22" s="106" t="s">
        <v>322</v>
      </c>
      <c r="C22" s="107">
        <f t="shared" si="5"/>
        <v>7857755000</v>
      </c>
      <c r="D22" s="107"/>
      <c r="E22" s="107">
        <f>'[1]PL 08- MB57-31'!C18</f>
        <v>7857755000</v>
      </c>
      <c r="F22" s="107">
        <f t="shared" si="6"/>
        <v>7833975742</v>
      </c>
      <c r="G22" s="107"/>
      <c r="H22" s="107">
        <f>'[1]PL 08- MB57-31'!H18</f>
        <v>7833975742</v>
      </c>
      <c r="I22" s="107">
        <f t="shared" si="3"/>
        <v>0</v>
      </c>
      <c r="J22" s="107"/>
      <c r="K22" s="107"/>
      <c r="L22" s="107">
        <f>'[1]PL 08- MB57-31'!J18</f>
        <v>0</v>
      </c>
      <c r="M22" s="107">
        <f t="shared" si="4"/>
        <v>99.697378475149705</v>
      </c>
      <c r="N22" s="108"/>
      <c r="O22" s="107">
        <f t="shared" si="2"/>
        <v>99.697378475149705</v>
      </c>
    </row>
    <row r="23" spans="1:15" ht="21.9" customHeight="1" x14ac:dyDescent="0.25">
      <c r="A23" s="105">
        <v>9</v>
      </c>
      <c r="B23" s="106" t="s">
        <v>323</v>
      </c>
      <c r="C23" s="107">
        <f t="shared" si="5"/>
        <v>8160348000</v>
      </c>
      <c r="D23" s="107"/>
      <c r="E23" s="107">
        <f>'[1]PL 08- MB57-31'!C19</f>
        <v>8160348000</v>
      </c>
      <c r="F23" s="107">
        <f t="shared" si="6"/>
        <v>8150205280</v>
      </c>
      <c r="G23" s="107"/>
      <c r="H23" s="107">
        <f>'[1]PL 08- MB57-31'!H19</f>
        <v>8150205280</v>
      </c>
      <c r="I23" s="107">
        <f t="shared" si="3"/>
        <v>0</v>
      </c>
      <c r="J23" s="107"/>
      <c r="K23" s="107"/>
      <c r="L23" s="107">
        <f>'[1]PL 08- MB57-31'!J19</f>
        <v>0</v>
      </c>
      <c r="M23" s="107">
        <f t="shared" si="4"/>
        <v>99.875707261504047</v>
      </c>
      <c r="N23" s="108"/>
      <c r="O23" s="107">
        <f t="shared" si="2"/>
        <v>99.875707261504047</v>
      </c>
    </row>
    <row r="24" spans="1:15" ht="21.9" customHeight="1" x14ac:dyDescent="0.25">
      <c r="A24" s="105">
        <v>10</v>
      </c>
      <c r="B24" s="109" t="s">
        <v>324</v>
      </c>
      <c r="C24" s="107">
        <f t="shared" si="5"/>
        <v>15005028000</v>
      </c>
      <c r="D24" s="107"/>
      <c r="E24" s="107">
        <f>'[1]PL 08- MB57-31'!C20</f>
        <v>15005028000</v>
      </c>
      <c r="F24" s="107">
        <f t="shared" si="6"/>
        <v>14950261000</v>
      </c>
      <c r="G24" s="107"/>
      <c r="H24" s="107">
        <f>'[1]PL 08- MB57-31'!H20</f>
        <v>14950261000</v>
      </c>
      <c r="I24" s="107">
        <f t="shared" si="3"/>
        <v>0</v>
      </c>
      <c r="J24" s="107"/>
      <c r="K24" s="107"/>
      <c r="L24" s="107">
        <f>'[1]PL 08- MB57-31'!J20</f>
        <v>0</v>
      </c>
      <c r="M24" s="107">
        <f t="shared" si="4"/>
        <v>99.635009011645963</v>
      </c>
      <c r="N24" s="108"/>
      <c r="O24" s="107">
        <f t="shared" si="2"/>
        <v>99.635009011645963</v>
      </c>
    </row>
    <row r="25" spans="1:15" ht="21.9" customHeight="1" x14ac:dyDescent="0.25">
      <c r="A25" s="105">
        <v>11</v>
      </c>
      <c r="B25" s="109" t="s">
        <v>325</v>
      </c>
      <c r="C25" s="107">
        <f t="shared" si="5"/>
        <v>7724742000</v>
      </c>
      <c r="D25" s="107"/>
      <c r="E25" s="107">
        <f>'[1]PL 08- MB57-31'!C21</f>
        <v>7724742000</v>
      </c>
      <c r="F25" s="107">
        <f t="shared" si="6"/>
        <v>7681657560</v>
      </c>
      <c r="G25" s="107"/>
      <c r="H25" s="107">
        <f>'[1]PL 08- MB57-31'!H21</f>
        <v>7681657560</v>
      </c>
      <c r="I25" s="107">
        <f t="shared" si="3"/>
        <v>0</v>
      </c>
      <c r="J25" s="107"/>
      <c r="K25" s="107"/>
      <c r="L25" s="107">
        <f>'[1]PL 08- MB57-31'!J21</f>
        <v>0</v>
      </c>
      <c r="M25" s="107">
        <f t="shared" si="4"/>
        <v>99.442253993725615</v>
      </c>
      <c r="N25" s="108"/>
      <c r="O25" s="107">
        <f t="shared" si="2"/>
        <v>99.442253993725615</v>
      </c>
    </row>
    <row r="26" spans="1:15" ht="21.9" customHeight="1" x14ac:dyDescent="0.25">
      <c r="A26" s="105">
        <v>12</v>
      </c>
      <c r="B26" s="109" t="s">
        <v>326</v>
      </c>
      <c r="C26" s="107">
        <f t="shared" si="5"/>
        <v>11885926000</v>
      </c>
      <c r="D26" s="107"/>
      <c r="E26" s="107">
        <f>'[1]PL 08- MB57-31'!C22</f>
        <v>11885926000</v>
      </c>
      <c r="F26" s="107">
        <f t="shared" si="6"/>
        <v>11847871000</v>
      </c>
      <c r="G26" s="107"/>
      <c r="H26" s="107">
        <f>'[1]PL 08- MB57-31'!H22</f>
        <v>11847871000</v>
      </c>
      <c r="I26" s="107">
        <f t="shared" si="3"/>
        <v>0</v>
      </c>
      <c r="J26" s="107"/>
      <c r="K26" s="107"/>
      <c r="L26" s="107">
        <f>'[1]PL 08- MB57-31'!J22</f>
        <v>0</v>
      </c>
      <c r="M26" s="107">
        <f t="shared" si="4"/>
        <v>99.679831424156603</v>
      </c>
      <c r="N26" s="108"/>
      <c r="O26" s="107">
        <f t="shared" si="2"/>
        <v>99.679831424156603</v>
      </c>
    </row>
    <row r="27" spans="1:15" ht="21.9" customHeight="1" x14ac:dyDescent="0.25">
      <c r="A27" s="105">
        <v>13</v>
      </c>
      <c r="B27" s="109" t="s">
        <v>327</v>
      </c>
      <c r="C27" s="107">
        <f t="shared" si="5"/>
        <v>6703918000</v>
      </c>
      <c r="D27" s="107"/>
      <c r="E27" s="107">
        <f>'[1]PL 08- MB57-31'!C23</f>
        <v>6703918000</v>
      </c>
      <c r="F27" s="107">
        <f t="shared" si="6"/>
        <v>6662352054</v>
      </c>
      <c r="G27" s="107"/>
      <c r="H27" s="107">
        <f>'[1]PL 08- MB57-31'!H23</f>
        <v>6662352054</v>
      </c>
      <c r="I27" s="107">
        <f t="shared" si="3"/>
        <v>0</v>
      </c>
      <c r="J27" s="107"/>
      <c r="K27" s="107"/>
      <c r="L27" s="107">
        <f>'[1]PL 08- MB57-31'!J23</f>
        <v>0</v>
      </c>
      <c r="M27" s="107">
        <f t="shared" si="4"/>
        <v>99.379975321893852</v>
      </c>
      <c r="N27" s="108"/>
      <c r="O27" s="107">
        <f t="shared" si="2"/>
        <v>99.379975321893852</v>
      </c>
    </row>
    <row r="28" spans="1:15" ht="21.9" customHeight="1" x14ac:dyDescent="0.25">
      <c r="A28" s="105">
        <v>14</v>
      </c>
      <c r="B28" s="109" t="s">
        <v>328</v>
      </c>
      <c r="C28" s="107">
        <f t="shared" si="5"/>
        <v>8252517000</v>
      </c>
      <c r="D28" s="107"/>
      <c r="E28" s="107">
        <f>'[1]PL 08- MB57-31'!C24</f>
        <v>8252517000</v>
      </c>
      <c r="F28" s="107">
        <f t="shared" si="6"/>
        <v>8226184000</v>
      </c>
      <c r="G28" s="107"/>
      <c r="H28" s="107">
        <f>'[1]PL 08- MB57-31'!H24</f>
        <v>8226184000</v>
      </c>
      <c r="I28" s="107">
        <f t="shared" si="3"/>
        <v>0</v>
      </c>
      <c r="J28" s="107"/>
      <c r="K28" s="107"/>
      <c r="L28" s="107">
        <f>'[1]PL 08- MB57-31'!J24</f>
        <v>0</v>
      </c>
      <c r="M28" s="107">
        <f t="shared" si="4"/>
        <v>99.680909472831132</v>
      </c>
      <c r="N28" s="108"/>
      <c r="O28" s="107">
        <f t="shared" si="2"/>
        <v>99.680909472831132</v>
      </c>
    </row>
    <row r="29" spans="1:15" ht="21.9" customHeight="1" x14ac:dyDescent="0.25">
      <c r="A29" s="105">
        <v>15</v>
      </c>
      <c r="B29" s="109" t="s">
        <v>329</v>
      </c>
      <c r="C29" s="107">
        <f t="shared" si="5"/>
        <v>8846192000</v>
      </c>
      <c r="D29" s="107"/>
      <c r="E29" s="107">
        <f>'[1]PL 08- MB57-31'!C25</f>
        <v>8846192000</v>
      </c>
      <c r="F29" s="107">
        <f t="shared" si="6"/>
        <v>8802508499</v>
      </c>
      <c r="G29" s="107"/>
      <c r="H29" s="107">
        <f>'[1]PL 08- MB57-31'!H25</f>
        <v>8802508499</v>
      </c>
      <c r="I29" s="107">
        <f t="shared" si="3"/>
        <v>0</v>
      </c>
      <c r="J29" s="107"/>
      <c r="K29" s="107"/>
      <c r="L29" s="107">
        <f>'[1]PL 08- MB57-31'!J25</f>
        <v>0</v>
      </c>
      <c r="M29" s="107">
        <f t="shared" si="4"/>
        <v>99.506188640264654</v>
      </c>
      <c r="N29" s="108"/>
      <c r="O29" s="107">
        <f t="shared" si="2"/>
        <v>99.506188640264654</v>
      </c>
    </row>
    <row r="30" spans="1:15" ht="21.9" customHeight="1" x14ac:dyDescent="0.25">
      <c r="A30" s="105">
        <v>16</v>
      </c>
      <c r="B30" s="109" t="s">
        <v>330</v>
      </c>
      <c r="C30" s="107">
        <f t="shared" si="5"/>
        <v>7453775000</v>
      </c>
      <c r="D30" s="107"/>
      <c r="E30" s="107">
        <f>'[1]PL 08- MB57-31'!C26</f>
        <v>7453775000</v>
      </c>
      <c r="F30" s="107">
        <f t="shared" si="6"/>
        <v>7446653957</v>
      </c>
      <c r="G30" s="107"/>
      <c r="H30" s="107">
        <f>'[1]PL 08- MB57-31'!H26</f>
        <v>7446653957</v>
      </c>
      <c r="I30" s="107">
        <f t="shared" si="3"/>
        <v>0</v>
      </c>
      <c r="J30" s="107"/>
      <c r="K30" s="107"/>
      <c r="L30" s="107">
        <f>'[1]PL 08- MB57-31'!J26</f>
        <v>0</v>
      </c>
      <c r="M30" s="107">
        <f t="shared" si="4"/>
        <v>99.904463939413247</v>
      </c>
      <c r="N30" s="108"/>
      <c r="O30" s="107">
        <f t="shared" si="2"/>
        <v>99.904463939413247</v>
      </c>
    </row>
    <row r="31" spans="1:15" ht="21.9" customHeight="1" x14ac:dyDescent="0.25">
      <c r="A31" s="105">
        <v>17</v>
      </c>
      <c r="B31" s="109" t="s">
        <v>331</v>
      </c>
      <c r="C31" s="107">
        <f t="shared" si="5"/>
        <v>9996182000</v>
      </c>
      <c r="D31" s="107"/>
      <c r="E31" s="107">
        <f>'[1]PL 08- MB57-31'!C27</f>
        <v>9996182000</v>
      </c>
      <c r="F31" s="107">
        <f t="shared" si="6"/>
        <v>9956364800</v>
      </c>
      <c r="G31" s="107"/>
      <c r="H31" s="107">
        <f>'[1]PL 08- MB57-31'!H27</f>
        <v>9956364800</v>
      </c>
      <c r="I31" s="107">
        <f t="shared" si="3"/>
        <v>0</v>
      </c>
      <c r="J31" s="107"/>
      <c r="K31" s="107"/>
      <c r="L31" s="107">
        <f>'[1]PL 08- MB57-31'!J27</f>
        <v>0</v>
      </c>
      <c r="M31" s="107">
        <f t="shared" si="4"/>
        <v>99.60167591986621</v>
      </c>
      <c r="N31" s="108"/>
      <c r="O31" s="107">
        <f t="shared" si="2"/>
        <v>99.60167591986621</v>
      </c>
    </row>
    <row r="32" spans="1:15" ht="21.9" customHeight="1" x14ac:dyDescent="0.25">
      <c r="A32" s="105">
        <v>18</v>
      </c>
      <c r="B32" s="109" t="s">
        <v>332</v>
      </c>
      <c r="C32" s="107">
        <f t="shared" si="5"/>
        <v>6404208000</v>
      </c>
      <c r="D32" s="107"/>
      <c r="E32" s="107">
        <f>'[1]PL 08- MB57-31'!C28</f>
        <v>6404208000</v>
      </c>
      <c r="F32" s="107">
        <f t="shared" si="6"/>
        <v>6382521958</v>
      </c>
      <c r="G32" s="107"/>
      <c r="H32" s="107">
        <f>'[1]PL 08- MB57-31'!H28</f>
        <v>6382521958</v>
      </c>
      <c r="I32" s="107">
        <f t="shared" si="3"/>
        <v>0</v>
      </c>
      <c r="J32" s="107"/>
      <c r="K32" s="107"/>
      <c r="L32" s="107">
        <f>'[1]PL 08- MB57-31'!J28</f>
        <v>0</v>
      </c>
      <c r="M32" s="107">
        <f t="shared" si="4"/>
        <v>99.661378237558807</v>
      </c>
      <c r="N32" s="108"/>
      <c r="O32" s="107">
        <f t="shared" si="2"/>
        <v>99.661378237558807</v>
      </c>
    </row>
    <row r="33" spans="1:15" ht="21.9" customHeight="1" x14ac:dyDescent="0.25">
      <c r="A33" s="105">
        <v>19</v>
      </c>
      <c r="B33" s="109" t="s">
        <v>333</v>
      </c>
      <c r="C33" s="107">
        <f t="shared" si="5"/>
        <v>6296771000</v>
      </c>
      <c r="D33" s="107"/>
      <c r="E33" s="107">
        <f>'[1]PL 08- MB57-31'!C29</f>
        <v>6296771000</v>
      </c>
      <c r="F33" s="107">
        <f t="shared" si="6"/>
        <v>6275872280</v>
      </c>
      <c r="G33" s="107"/>
      <c r="H33" s="107">
        <f>'[1]PL 08- MB57-31'!H29</f>
        <v>6275872280</v>
      </c>
      <c r="I33" s="107">
        <f t="shared" si="3"/>
        <v>0</v>
      </c>
      <c r="J33" s="107"/>
      <c r="K33" s="107"/>
      <c r="L33" s="107">
        <f>'[1]PL 08- MB57-31'!J29</f>
        <v>0</v>
      </c>
      <c r="M33" s="107">
        <f t="shared" si="4"/>
        <v>99.668104175933976</v>
      </c>
      <c r="N33" s="108"/>
      <c r="O33" s="107">
        <f t="shared" si="2"/>
        <v>99.668104175933976</v>
      </c>
    </row>
    <row r="34" spans="1:15" ht="21.9" customHeight="1" x14ac:dyDescent="0.25">
      <c r="A34" s="105">
        <v>20</v>
      </c>
      <c r="B34" s="109" t="s">
        <v>334</v>
      </c>
      <c r="C34" s="107">
        <f t="shared" si="5"/>
        <v>5689465000</v>
      </c>
      <c r="D34" s="107"/>
      <c r="E34" s="107">
        <f>'[1]PL 08- MB57-31'!C30</f>
        <v>5689465000</v>
      </c>
      <c r="F34" s="107">
        <f t="shared" si="6"/>
        <v>5674002000</v>
      </c>
      <c r="G34" s="107"/>
      <c r="H34" s="107">
        <f>'[1]PL 08- MB57-31'!H30</f>
        <v>5674002000</v>
      </c>
      <c r="I34" s="107">
        <f t="shared" si="3"/>
        <v>0</v>
      </c>
      <c r="J34" s="107"/>
      <c r="K34" s="107"/>
      <c r="L34" s="107">
        <f>'[1]PL 08- MB57-31'!J30</f>
        <v>0</v>
      </c>
      <c r="M34" s="107">
        <f t="shared" si="4"/>
        <v>99.728216976464395</v>
      </c>
      <c r="N34" s="108"/>
      <c r="O34" s="107">
        <f t="shared" si="2"/>
        <v>99.728216976464395</v>
      </c>
    </row>
    <row r="35" spans="1:15" ht="21.9" customHeight="1" x14ac:dyDescent="0.25">
      <c r="A35" s="105">
        <v>21</v>
      </c>
      <c r="B35" s="110" t="s">
        <v>335</v>
      </c>
      <c r="C35" s="107">
        <f t="shared" si="5"/>
        <v>6256361000</v>
      </c>
      <c r="D35" s="107"/>
      <c r="E35" s="107">
        <f>'[1]PL 08- MB57-31'!C31</f>
        <v>6256361000</v>
      </c>
      <c r="F35" s="107">
        <f t="shared" si="6"/>
        <v>6253630000</v>
      </c>
      <c r="G35" s="107"/>
      <c r="H35" s="107">
        <f>'[1]PL 08- MB57-31'!H31</f>
        <v>6253630000</v>
      </c>
      <c r="I35" s="107">
        <f t="shared" si="3"/>
        <v>0</v>
      </c>
      <c r="J35" s="107"/>
      <c r="K35" s="107"/>
      <c r="L35" s="107">
        <f>'[1]PL 08- MB57-31'!J31</f>
        <v>0</v>
      </c>
      <c r="M35" s="107">
        <f t="shared" si="4"/>
        <v>99.956348426825116</v>
      </c>
      <c r="N35" s="108"/>
      <c r="O35" s="107">
        <f t="shared" si="2"/>
        <v>99.956348426825116</v>
      </c>
    </row>
    <row r="36" spans="1:15" ht="21.9" customHeight="1" x14ac:dyDescent="0.25">
      <c r="A36" s="105">
        <v>22</v>
      </c>
      <c r="B36" s="106" t="s">
        <v>336</v>
      </c>
      <c r="C36" s="107">
        <f t="shared" si="5"/>
        <v>5975120000</v>
      </c>
      <c r="D36" s="107"/>
      <c r="E36" s="107">
        <f>'[1]PL 08- MB57-31'!C32</f>
        <v>5975120000</v>
      </c>
      <c r="F36" s="107">
        <f t="shared" si="6"/>
        <v>5967880000</v>
      </c>
      <c r="G36" s="107"/>
      <c r="H36" s="107">
        <f>'[1]PL 08- MB57-31'!H32</f>
        <v>5967880000</v>
      </c>
      <c r="I36" s="107">
        <f t="shared" si="3"/>
        <v>0</v>
      </c>
      <c r="J36" s="107"/>
      <c r="K36" s="107"/>
      <c r="L36" s="107">
        <f>'[1]PL 08- MB57-31'!J32</f>
        <v>0</v>
      </c>
      <c r="M36" s="107">
        <f t="shared" si="4"/>
        <v>99.87883088540481</v>
      </c>
      <c r="N36" s="108"/>
      <c r="O36" s="107">
        <f t="shared" si="2"/>
        <v>99.87883088540481</v>
      </c>
    </row>
    <row r="37" spans="1:15" ht="21.9" customHeight="1" x14ac:dyDescent="0.25">
      <c r="A37" s="105">
        <v>23</v>
      </c>
      <c r="B37" s="106" t="s">
        <v>337</v>
      </c>
      <c r="C37" s="107">
        <f t="shared" si="5"/>
        <v>3559353000</v>
      </c>
      <c r="D37" s="107"/>
      <c r="E37" s="107">
        <f>'[1]PL 08- MB57-31'!C33</f>
        <v>3559353000</v>
      </c>
      <c r="F37" s="107">
        <f t="shared" si="6"/>
        <v>3554219000</v>
      </c>
      <c r="G37" s="107"/>
      <c r="H37" s="107">
        <f>'[1]PL 08- MB57-31'!H33</f>
        <v>3554219000</v>
      </c>
      <c r="I37" s="107">
        <f t="shared" si="3"/>
        <v>0</v>
      </c>
      <c r="J37" s="107"/>
      <c r="K37" s="107"/>
      <c r="L37" s="107">
        <f>'[1]PL 08- MB57-31'!J33</f>
        <v>0</v>
      </c>
      <c r="M37" s="107">
        <f t="shared" si="4"/>
        <v>99.855760302504422</v>
      </c>
      <c r="N37" s="108"/>
      <c r="O37" s="107">
        <f t="shared" si="2"/>
        <v>99.855760302504422</v>
      </c>
    </row>
    <row r="38" spans="1:15" ht="21.9" customHeight="1" x14ac:dyDescent="0.25">
      <c r="A38" s="105">
        <v>24</v>
      </c>
      <c r="B38" s="106" t="s">
        <v>338</v>
      </c>
      <c r="C38" s="107">
        <f t="shared" si="5"/>
        <v>6968912000</v>
      </c>
      <c r="D38" s="107"/>
      <c r="E38" s="107">
        <f>'[1]PL 08- MB57-31'!C34</f>
        <v>6968912000</v>
      </c>
      <c r="F38" s="107">
        <f t="shared" si="6"/>
        <v>6953391200</v>
      </c>
      <c r="G38" s="107"/>
      <c r="H38" s="107">
        <f>'[1]PL 08- MB57-31'!H34</f>
        <v>6953391200</v>
      </c>
      <c r="I38" s="107">
        <f t="shared" si="3"/>
        <v>0</v>
      </c>
      <c r="J38" s="107"/>
      <c r="K38" s="107"/>
      <c r="L38" s="107">
        <f>'[1]PL 08- MB57-31'!J34</f>
        <v>0</v>
      </c>
      <c r="M38" s="107">
        <f t="shared" si="4"/>
        <v>99.777285177370587</v>
      </c>
      <c r="N38" s="108"/>
      <c r="O38" s="107">
        <f t="shared" si="2"/>
        <v>99.777285177370587</v>
      </c>
    </row>
    <row r="39" spans="1:15" ht="21.9" customHeight="1" x14ac:dyDescent="0.25">
      <c r="A39" s="105">
        <v>25</v>
      </c>
      <c r="B39" s="106" t="s">
        <v>339</v>
      </c>
      <c r="C39" s="107">
        <f t="shared" si="5"/>
        <v>10522278000</v>
      </c>
      <c r="D39" s="107"/>
      <c r="E39" s="107">
        <f>'[1]PL 08- MB57-31'!C35</f>
        <v>10522278000</v>
      </c>
      <c r="F39" s="107">
        <f t="shared" si="6"/>
        <v>10485272891</v>
      </c>
      <c r="G39" s="107"/>
      <c r="H39" s="107">
        <f>'[1]PL 08- MB57-31'!H35</f>
        <v>10485272891</v>
      </c>
      <c r="I39" s="107">
        <f t="shared" si="3"/>
        <v>0</v>
      </c>
      <c r="J39" s="107"/>
      <c r="K39" s="107"/>
      <c r="L39" s="107">
        <f>'[1]PL 08- MB57-31'!J35</f>
        <v>0</v>
      </c>
      <c r="M39" s="107">
        <f t="shared" si="4"/>
        <v>99.648316562250116</v>
      </c>
      <c r="N39" s="108"/>
      <c r="O39" s="107">
        <f t="shared" si="2"/>
        <v>99.648316562250116</v>
      </c>
    </row>
    <row r="40" spans="1:15" ht="21.9" customHeight="1" x14ac:dyDescent="0.25">
      <c r="A40" s="105">
        <v>26</v>
      </c>
      <c r="B40" s="106" t="s">
        <v>340</v>
      </c>
      <c r="C40" s="107">
        <f t="shared" si="5"/>
        <v>10454780000</v>
      </c>
      <c r="D40" s="107"/>
      <c r="E40" s="107">
        <f>'[1]PL 08- MB57-31'!C36</f>
        <v>10454780000</v>
      </c>
      <c r="F40" s="107">
        <f t="shared" si="6"/>
        <v>10281494640</v>
      </c>
      <c r="G40" s="107"/>
      <c r="H40" s="107">
        <f>'[1]PL 08- MB57-31'!H36</f>
        <v>10281494640</v>
      </c>
      <c r="I40" s="107">
        <f t="shared" si="3"/>
        <v>0</v>
      </c>
      <c r="J40" s="107"/>
      <c r="K40" s="107"/>
      <c r="L40" s="107">
        <f>'[1]PL 08- MB57-31'!J36</f>
        <v>116549360</v>
      </c>
      <c r="M40" s="107">
        <f t="shared" si="4"/>
        <v>98.342525045959832</v>
      </c>
      <c r="N40" s="108"/>
      <c r="O40" s="107">
        <f t="shared" si="2"/>
        <v>98.342525045959832</v>
      </c>
    </row>
    <row r="41" spans="1:15" ht="21.9" customHeight="1" x14ac:dyDescent="0.25">
      <c r="A41" s="105">
        <v>27</v>
      </c>
      <c r="B41" s="106" t="s">
        <v>341</v>
      </c>
      <c r="C41" s="107">
        <f t="shared" si="5"/>
        <v>8386018000</v>
      </c>
      <c r="D41" s="107"/>
      <c r="E41" s="107">
        <f>'[1]PL 08- MB57-31'!C37</f>
        <v>8386018000</v>
      </c>
      <c r="F41" s="107">
        <f t="shared" si="6"/>
        <v>7887490490</v>
      </c>
      <c r="G41" s="107"/>
      <c r="H41" s="107">
        <f>'[1]PL 08- MB57-31'!H37</f>
        <v>7887490490</v>
      </c>
      <c r="I41" s="107">
        <f t="shared" si="3"/>
        <v>0</v>
      </c>
      <c r="J41" s="107"/>
      <c r="K41" s="107"/>
      <c r="L41" s="107">
        <f>'[1]PL 08- MB57-31'!J37</f>
        <v>0</v>
      </c>
      <c r="M41" s="107">
        <f t="shared" si="4"/>
        <v>94.055253518416009</v>
      </c>
      <c r="N41" s="108"/>
      <c r="O41" s="107">
        <f t="shared" si="2"/>
        <v>94.055253518416009</v>
      </c>
    </row>
    <row r="42" spans="1:15" ht="21.9" customHeight="1" x14ac:dyDescent="0.25">
      <c r="A42" s="105">
        <v>28</v>
      </c>
      <c r="B42" s="106" t="s">
        <v>342</v>
      </c>
      <c r="C42" s="107">
        <f t="shared" si="5"/>
        <v>6245490000</v>
      </c>
      <c r="D42" s="107"/>
      <c r="E42" s="107">
        <f>'[1]PL 08- MB57-31'!C38</f>
        <v>6245490000</v>
      </c>
      <c r="F42" s="107">
        <f t="shared" si="6"/>
        <v>6228029200</v>
      </c>
      <c r="G42" s="107"/>
      <c r="H42" s="107">
        <f>'[1]PL 08- MB57-31'!H38</f>
        <v>6228029200</v>
      </c>
      <c r="I42" s="107">
        <f t="shared" si="3"/>
        <v>0</v>
      </c>
      <c r="J42" s="107"/>
      <c r="K42" s="107"/>
      <c r="L42" s="107">
        <f>'[1]PL 08- MB57-31'!J38</f>
        <v>0</v>
      </c>
      <c r="M42" s="107">
        <f t="shared" si="4"/>
        <v>99.720425459011224</v>
      </c>
      <c r="N42" s="108"/>
      <c r="O42" s="107">
        <f t="shared" si="2"/>
        <v>99.720425459011224</v>
      </c>
    </row>
    <row r="43" spans="1:15" ht="21.9" customHeight="1" x14ac:dyDescent="0.25">
      <c r="A43" s="105">
        <v>29</v>
      </c>
      <c r="B43" s="106" t="s">
        <v>343</v>
      </c>
      <c r="C43" s="107">
        <f t="shared" si="5"/>
        <v>5947768000</v>
      </c>
      <c r="D43" s="107"/>
      <c r="E43" s="107">
        <f>'[1]PL 08- MB57-31'!C39</f>
        <v>5947768000</v>
      </c>
      <c r="F43" s="107">
        <f t="shared" si="6"/>
        <v>5936047000</v>
      </c>
      <c r="G43" s="107"/>
      <c r="H43" s="107">
        <f>'[1]PL 08- MB57-31'!H39</f>
        <v>5936047000</v>
      </c>
      <c r="I43" s="107">
        <f t="shared" si="3"/>
        <v>0</v>
      </c>
      <c r="J43" s="107"/>
      <c r="K43" s="107"/>
      <c r="L43" s="107">
        <f>'[1]PL 08- MB57-31'!J39</f>
        <v>0</v>
      </c>
      <c r="M43" s="107">
        <f t="shared" si="4"/>
        <v>99.80293447895076</v>
      </c>
      <c r="N43" s="108"/>
      <c r="O43" s="107">
        <f t="shared" si="2"/>
        <v>99.80293447895076</v>
      </c>
    </row>
    <row r="44" spans="1:15" ht="21.9" customHeight="1" x14ac:dyDescent="0.25">
      <c r="A44" s="105">
        <v>30</v>
      </c>
      <c r="B44" s="111" t="s">
        <v>344</v>
      </c>
      <c r="C44" s="107">
        <f t="shared" si="5"/>
        <v>20311103960</v>
      </c>
      <c r="D44" s="107"/>
      <c r="E44" s="107">
        <f>'[1]PL 08- MB57-31'!C40</f>
        <v>20311103960</v>
      </c>
      <c r="F44" s="107">
        <f t="shared" si="6"/>
        <v>20311103960</v>
      </c>
      <c r="G44" s="107"/>
      <c r="H44" s="107">
        <f>'[1]PL 08- MB57-31'!H40</f>
        <v>20311103960</v>
      </c>
      <c r="I44" s="107">
        <f t="shared" si="3"/>
        <v>0</v>
      </c>
      <c r="J44" s="107"/>
      <c r="K44" s="107"/>
      <c r="L44" s="107">
        <f>'[1]PL 08- MB57-31'!J40</f>
        <v>0</v>
      </c>
      <c r="M44" s="107">
        <f t="shared" si="4"/>
        <v>100</v>
      </c>
      <c r="N44" s="108"/>
      <c r="O44" s="107">
        <f t="shared" si="2"/>
        <v>100</v>
      </c>
    </row>
    <row r="45" spans="1:15" ht="21.9" customHeight="1" x14ac:dyDescent="0.25">
      <c r="A45" s="105">
        <v>31</v>
      </c>
      <c r="B45" s="111" t="s">
        <v>345</v>
      </c>
      <c r="C45" s="107">
        <f t="shared" si="5"/>
        <v>87080000</v>
      </c>
      <c r="D45" s="107"/>
      <c r="E45" s="107">
        <f>'[1]PL 08- MB57-31'!C41</f>
        <v>87080000</v>
      </c>
      <c r="F45" s="107">
        <f t="shared" si="6"/>
        <v>87080000</v>
      </c>
      <c r="G45" s="107"/>
      <c r="H45" s="107">
        <f>'[1]PL 08- MB57-31'!H41</f>
        <v>87080000</v>
      </c>
      <c r="I45" s="107">
        <f t="shared" si="3"/>
        <v>0</v>
      </c>
      <c r="J45" s="107"/>
      <c r="K45" s="107"/>
      <c r="L45" s="107">
        <f>'[1]PL 08- MB57-31'!J41</f>
        <v>0</v>
      </c>
      <c r="M45" s="107">
        <f t="shared" si="4"/>
        <v>100</v>
      </c>
      <c r="N45" s="108"/>
      <c r="O45" s="107">
        <f t="shared" si="2"/>
        <v>100</v>
      </c>
    </row>
    <row r="46" spans="1:15" ht="21.9" customHeight="1" x14ac:dyDescent="0.25">
      <c r="A46" s="105">
        <v>32</v>
      </c>
      <c r="B46" s="111" t="s">
        <v>346</v>
      </c>
      <c r="C46" s="107">
        <f t="shared" si="5"/>
        <v>5682282736</v>
      </c>
      <c r="D46" s="107"/>
      <c r="E46" s="107">
        <f>'[1]PL 08- MB57-31'!C42</f>
        <v>5682282736</v>
      </c>
      <c r="F46" s="107">
        <f t="shared" si="6"/>
        <v>5682282736</v>
      </c>
      <c r="G46" s="112"/>
      <c r="H46" s="107">
        <f>'[1]PL 08- MB57-31'!H42</f>
        <v>5682282736</v>
      </c>
      <c r="I46" s="107">
        <f t="shared" si="3"/>
        <v>0</v>
      </c>
      <c r="J46" s="107"/>
      <c r="K46" s="107"/>
      <c r="L46" s="107">
        <f>'[1]PL 08- MB57-31'!J42</f>
        <v>0</v>
      </c>
      <c r="M46" s="107">
        <f t="shared" si="4"/>
        <v>100</v>
      </c>
      <c r="N46" s="108"/>
      <c r="O46" s="107">
        <f t="shared" si="2"/>
        <v>100</v>
      </c>
    </row>
    <row r="47" spans="1:15" ht="21.9" customHeight="1" x14ac:dyDescent="0.25">
      <c r="A47" s="105">
        <v>33</v>
      </c>
      <c r="B47" s="111" t="s">
        <v>347</v>
      </c>
      <c r="C47" s="107">
        <f>D47+E47</f>
        <v>681503118</v>
      </c>
      <c r="D47" s="107"/>
      <c r="E47" s="107">
        <f>'[1]PL 08- MB57-31'!C43</f>
        <v>681503118</v>
      </c>
      <c r="F47" s="107">
        <f t="shared" si="6"/>
        <v>681503118</v>
      </c>
      <c r="G47" s="107"/>
      <c r="H47" s="107">
        <f>'[1]PL 08- MB57-31'!H43</f>
        <v>681503118</v>
      </c>
      <c r="I47" s="107">
        <f t="shared" si="3"/>
        <v>0</v>
      </c>
      <c r="J47" s="107"/>
      <c r="K47" s="107"/>
      <c r="L47" s="107">
        <f>'[1]PL 08- MB57-31'!J43</f>
        <v>0</v>
      </c>
      <c r="M47" s="107">
        <f>F47/C47*100</f>
        <v>100</v>
      </c>
      <c r="N47" s="108"/>
      <c r="O47" s="107">
        <f t="shared" si="2"/>
        <v>100</v>
      </c>
    </row>
    <row r="48" spans="1:15" ht="27" customHeight="1" x14ac:dyDescent="0.25">
      <c r="A48" s="105">
        <v>34</v>
      </c>
      <c r="B48" s="111" t="s">
        <v>348</v>
      </c>
      <c r="C48" s="107">
        <f>D48+E48</f>
        <v>9399417806</v>
      </c>
      <c r="D48" s="107"/>
      <c r="E48" s="107">
        <f>'[1]PL 08- MB57-31'!C44</f>
        <v>9399417806</v>
      </c>
      <c r="F48" s="107">
        <f t="shared" si="6"/>
        <v>9399417806</v>
      </c>
      <c r="G48" s="107"/>
      <c r="H48" s="107">
        <f>'[1]PL 08- MB57-31'!H44</f>
        <v>9399417806</v>
      </c>
      <c r="I48" s="107"/>
      <c r="J48" s="107"/>
      <c r="K48" s="107"/>
      <c r="L48" s="107">
        <f>'[1]PL 08- MB57-31'!J44</f>
        <v>0</v>
      </c>
      <c r="M48" s="107">
        <f>F48/C48*100</f>
        <v>100</v>
      </c>
      <c r="N48" s="108"/>
      <c r="O48" s="107">
        <f>H48/E48*100</f>
        <v>100</v>
      </c>
    </row>
    <row r="49" spans="1:15" ht="21.9" customHeight="1" x14ac:dyDescent="0.25">
      <c r="A49" s="105">
        <v>35</v>
      </c>
      <c r="B49" s="111" t="s">
        <v>349</v>
      </c>
      <c r="C49" s="107">
        <f t="shared" ref="C49:C92" si="7">D49+E49</f>
        <v>5066757245</v>
      </c>
      <c r="D49" s="107"/>
      <c r="E49" s="107">
        <f>'[1]PL 08- MB57-31'!C45</f>
        <v>5066757245</v>
      </c>
      <c r="F49" s="107">
        <f t="shared" si="6"/>
        <v>5066757245</v>
      </c>
      <c r="G49" s="112"/>
      <c r="H49" s="107">
        <f>'[1]PL 08- MB57-31'!H45</f>
        <v>5066757245</v>
      </c>
      <c r="I49" s="107">
        <f t="shared" ref="I49:I86" si="8">J49+K49</f>
        <v>0</v>
      </c>
      <c r="J49" s="107"/>
      <c r="K49" s="107"/>
      <c r="L49" s="107">
        <f>'[1]PL 08- MB57-31'!J45</f>
        <v>0</v>
      </c>
      <c r="M49" s="107">
        <f t="shared" ref="M49:M88" si="9">F49/C49*100</f>
        <v>100</v>
      </c>
      <c r="N49" s="108"/>
      <c r="O49" s="107">
        <f t="shared" ref="O49:O86" si="10">H49/E49*100</f>
        <v>100</v>
      </c>
    </row>
    <row r="50" spans="1:15" ht="21.9" customHeight="1" x14ac:dyDescent="0.25">
      <c r="A50" s="105">
        <v>36</v>
      </c>
      <c r="B50" s="113" t="s">
        <v>350</v>
      </c>
      <c r="C50" s="107">
        <f t="shared" si="7"/>
        <v>311484300</v>
      </c>
      <c r="D50" s="107"/>
      <c r="E50" s="107">
        <f>'[1]PL 08- MB57-31'!C46</f>
        <v>311484300</v>
      </c>
      <c r="F50" s="107">
        <f t="shared" si="6"/>
        <v>311484300</v>
      </c>
      <c r="G50" s="107"/>
      <c r="H50" s="107">
        <f>'[1]PL 08- MB57-31'!H46</f>
        <v>311484300</v>
      </c>
      <c r="I50" s="107">
        <f t="shared" si="8"/>
        <v>0</v>
      </c>
      <c r="J50" s="107"/>
      <c r="K50" s="107"/>
      <c r="L50" s="107">
        <f>'[1]PL 08- MB57-31'!J46</f>
        <v>0</v>
      </c>
      <c r="M50" s="107">
        <f t="shared" si="9"/>
        <v>100</v>
      </c>
      <c r="N50" s="108"/>
      <c r="O50" s="107">
        <f t="shared" si="10"/>
        <v>100</v>
      </c>
    </row>
    <row r="51" spans="1:15" ht="21.9" customHeight="1" x14ac:dyDescent="0.25">
      <c r="A51" s="105">
        <v>37</v>
      </c>
      <c r="B51" s="111" t="s">
        <v>351</v>
      </c>
      <c r="C51" s="107">
        <f t="shared" si="7"/>
        <v>137301157222</v>
      </c>
      <c r="D51" s="107"/>
      <c r="E51" s="107">
        <f>'[1]PL 08- MB57-31'!C47</f>
        <v>137301157222</v>
      </c>
      <c r="F51" s="107">
        <f t="shared" si="6"/>
        <v>134750518355</v>
      </c>
      <c r="G51" s="107"/>
      <c r="H51" s="107">
        <f>'[1]PL 08- MB57-31'!H47</f>
        <v>134750518355</v>
      </c>
      <c r="I51" s="107">
        <f t="shared" si="8"/>
        <v>0</v>
      </c>
      <c r="J51" s="107"/>
      <c r="K51" s="107"/>
      <c r="L51" s="107">
        <f>'[1]PL 08- MB57-31'!J47</f>
        <v>262839000</v>
      </c>
      <c r="M51" s="107">
        <f t="shared" si="9"/>
        <v>98.142303445501256</v>
      </c>
      <c r="N51" s="108"/>
      <c r="O51" s="107">
        <f t="shared" si="10"/>
        <v>98.142303445501256</v>
      </c>
    </row>
    <row r="52" spans="1:15" ht="21.9" customHeight="1" x14ac:dyDescent="0.25">
      <c r="A52" s="105">
        <v>38</v>
      </c>
      <c r="B52" s="113" t="s">
        <v>352</v>
      </c>
      <c r="C52" s="107">
        <f t="shared" si="7"/>
        <v>3998574429</v>
      </c>
      <c r="D52" s="107"/>
      <c r="E52" s="107">
        <f>'[1]PL 08- MB57-31'!C48</f>
        <v>3998574429</v>
      </c>
      <c r="F52" s="107">
        <f t="shared" si="6"/>
        <v>3998574429</v>
      </c>
      <c r="G52" s="107"/>
      <c r="H52" s="107">
        <f>'[1]PL 08- MB57-31'!H48</f>
        <v>3998574429</v>
      </c>
      <c r="I52" s="107">
        <f t="shared" si="8"/>
        <v>0</v>
      </c>
      <c r="J52" s="107"/>
      <c r="K52" s="107"/>
      <c r="L52" s="107">
        <f>'[1]PL 08- MB57-31'!J48</f>
        <v>0</v>
      </c>
      <c r="M52" s="107">
        <f t="shared" si="9"/>
        <v>100</v>
      </c>
      <c r="N52" s="108"/>
      <c r="O52" s="107">
        <f t="shared" si="10"/>
        <v>100</v>
      </c>
    </row>
    <row r="53" spans="1:15" ht="21.9" customHeight="1" x14ac:dyDescent="0.25">
      <c r="A53" s="105">
        <v>39</v>
      </c>
      <c r="B53" s="113" t="s">
        <v>353</v>
      </c>
      <c r="C53" s="107">
        <f t="shared" si="7"/>
        <v>1004973871</v>
      </c>
      <c r="D53" s="107"/>
      <c r="E53" s="107">
        <f>'[1]PL 08- MB57-31'!C49</f>
        <v>1004973871</v>
      </c>
      <c r="F53" s="107">
        <f t="shared" si="6"/>
        <v>1004973871</v>
      </c>
      <c r="G53" s="107"/>
      <c r="H53" s="107">
        <f>'[1]PL 08- MB57-31'!H49</f>
        <v>1004973871</v>
      </c>
      <c r="I53" s="107">
        <f t="shared" si="8"/>
        <v>0</v>
      </c>
      <c r="J53" s="107"/>
      <c r="K53" s="107"/>
      <c r="L53" s="107">
        <f>'[1]PL 08- MB57-31'!J49</f>
        <v>0</v>
      </c>
      <c r="M53" s="107">
        <f t="shared" si="9"/>
        <v>100</v>
      </c>
      <c r="N53" s="108"/>
      <c r="O53" s="107">
        <f t="shared" si="10"/>
        <v>100</v>
      </c>
    </row>
    <row r="54" spans="1:15" ht="21.9" customHeight="1" x14ac:dyDescent="0.25">
      <c r="A54" s="105">
        <v>40</v>
      </c>
      <c r="B54" s="113" t="s">
        <v>354</v>
      </c>
      <c r="C54" s="107">
        <f t="shared" si="7"/>
        <v>7989878760</v>
      </c>
      <c r="D54" s="107"/>
      <c r="E54" s="107">
        <f>'[1]PL 08- MB57-31'!C50</f>
        <v>7989878760</v>
      </c>
      <c r="F54" s="107">
        <f t="shared" si="6"/>
        <v>7989878760</v>
      </c>
      <c r="G54" s="107"/>
      <c r="H54" s="107">
        <f>'[1]PL 08- MB57-31'!H50</f>
        <v>7989878760</v>
      </c>
      <c r="I54" s="107">
        <f t="shared" si="8"/>
        <v>0</v>
      </c>
      <c r="J54" s="107"/>
      <c r="K54" s="107"/>
      <c r="L54" s="107">
        <f>'[1]PL 08- MB57-31'!J50</f>
        <v>0</v>
      </c>
      <c r="M54" s="107">
        <f t="shared" si="9"/>
        <v>100</v>
      </c>
      <c r="N54" s="108"/>
      <c r="O54" s="107">
        <f t="shared" si="10"/>
        <v>100</v>
      </c>
    </row>
    <row r="55" spans="1:15" ht="21.9" customHeight="1" x14ac:dyDescent="0.25">
      <c r="A55" s="105">
        <v>41</v>
      </c>
      <c r="B55" s="113" t="s">
        <v>355</v>
      </c>
      <c r="C55" s="107">
        <f t="shared" si="7"/>
        <v>878528800</v>
      </c>
      <c r="D55" s="107"/>
      <c r="E55" s="107">
        <f>'[1]PL 08- MB57-31'!C51</f>
        <v>878528800</v>
      </c>
      <c r="F55" s="107">
        <f t="shared" si="6"/>
        <v>878528800</v>
      </c>
      <c r="G55" s="107"/>
      <c r="H55" s="107">
        <f>'[1]PL 08- MB57-31'!H51</f>
        <v>878528800</v>
      </c>
      <c r="I55" s="107">
        <f t="shared" si="8"/>
        <v>0</v>
      </c>
      <c r="J55" s="107"/>
      <c r="K55" s="107"/>
      <c r="L55" s="107">
        <f>'[1]PL 08- MB57-31'!J51</f>
        <v>0</v>
      </c>
      <c r="M55" s="107">
        <f t="shared" si="9"/>
        <v>100</v>
      </c>
      <c r="N55" s="108"/>
      <c r="O55" s="107">
        <f t="shared" si="10"/>
        <v>100</v>
      </c>
    </row>
    <row r="56" spans="1:15" ht="21.9" customHeight="1" x14ac:dyDescent="0.25">
      <c r="A56" s="105">
        <v>42</v>
      </c>
      <c r="B56" s="113" t="s">
        <v>356</v>
      </c>
      <c r="C56" s="107">
        <f t="shared" si="7"/>
        <v>1563424900</v>
      </c>
      <c r="D56" s="107"/>
      <c r="E56" s="107">
        <f>'[1]PL 08- MB57-31'!C52</f>
        <v>1563424900</v>
      </c>
      <c r="F56" s="107">
        <f t="shared" si="6"/>
        <v>1563424900</v>
      </c>
      <c r="G56" s="112"/>
      <c r="H56" s="107">
        <f>'[1]PL 08- MB57-31'!H52</f>
        <v>1563424900</v>
      </c>
      <c r="I56" s="107">
        <f t="shared" si="8"/>
        <v>0</v>
      </c>
      <c r="J56" s="107"/>
      <c r="K56" s="107"/>
      <c r="L56" s="107">
        <f>'[1]PL 08- MB57-31'!J52</f>
        <v>0</v>
      </c>
      <c r="M56" s="107">
        <f t="shared" si="9"/>
        <v>100</v>
      </c>
      <c r="N56" s="108"/>
      <c r="O56" s="107">
        <f t="shared" si="10"/>
        <v>100</v>
      </c>
    </row>
    <row r="57" spans="1:15" ht="21.9" customHeight="1" x14ac:dyDescent="0.25">
      <c r="A57" s="105">
        <v>43</v>
      </c>
      <c r="B57" s="111" t="s">
        <v>357</v>
      </c>
      <c r="C57" s="107">
        <f t="shared" si="7"/>
        <v>6702902434</v>
      </c>
      <c r="D57" s="107"/>
      <c r="E57" s="107">
        <f>'[1]PL 08- MB57-31'!C53</f>
        <v>6702902434</v>
      </c>
      <c r="F57" s="107">
        <f t="shared" si="6"/>
        <v>6702902434</v>
      </c>
      <c r="G57" s="112"/>
      <c r="H57" s="107">
        <f>'[1]PL 08- MB57-31'!H53</f>
        <v>6702902434</v>
      </c>
      <c r="I57" s="107">
        <f t="shared" si="8"/>
        <v>0</v>
      </c>
      <c r="J57" s="107"/>
      <c r="K57" s="107"/>
      <c r="L57" s="107">
        <f>'[1]PL 08- MB57-31'!J53</f>
        <v>0</v>
      </c>
      <c r="M57" s="107">
        <f t="shared" si="9"/>
        <v>100</v>
      </c>
      <c r="N57" s="108"/>
      <c r="O57" s="107">
        <f t="shared" si="10"/>
        <v>100</v>
      </c>
    </row>
    <row r="58" spans="1:15" ht="21.9" customHeight="1" x14ac:dyDescent="0.25">
      <c r="A58" s="105">
        <v>44</v>
      </c>
      <c r="B58" s="113" t="s">
        <v>358</v>
      </c>
      <c r="C58" s="107">
        <f t="shared" si="7"/>
        <v>13308241530</v>
      </c>
      <c r="D58" s="107"/>
      <c r="E58" s="107">
        <f>'[1]PL 08- MB57-31'!C54</f>
        <v>13308241530</v>
      </c>
      <c r="F58" s="107">
        <f t="shared" si="6"/>
        <v>13308241530</v>
      </c>
      <c r="G58" s="112"/>
      <c r="H58" s="107">
        <f>'[1]PL 08- MB57-31'!H54</f>
        <v>13308241530</v>
      </c>
      <c r="I58" s="107">
        <f t="shared" si="8"/>
        <v>0</v>
      </c>
      <c r="J58" s="107"/>
      <c r="K58" s="107"/>
      <c r="L58" s="107">
        <f>'[1]PL 08- MB57-31'!J54</f>
        <v>0</v>
      </c>
      <c r="M58" s="107">
        <f t="shared" si="9"/>
        <v>100</v>
      </c>
      <c r="N58" s="108"/>
      <c r="O58" s="107">
        <f t="shared" si="10"/>
        <v>100</v>
      </c>
    </row>
    <row r="59" spans="1:15" ht="21.9" customHeight="1" x14ac:dyDescent="0.25">
      <c r="A59" s="105">
        <v>45</v>
      </c>
      <c r="B59" s="113" t="s">
        <v>359</v>
      </c>
      <c r="C59" s="107">
        <f t="shared" si="7"/>
        <v>9069208679</v>
      </c>
      <c r="D59" s="107"/>
      <c r="E59" s="107">
        <f>'[1]PL 08- MB57-31'!C55</f>
        <v>9069208679</v>
      </c>
      <c r="F59" s="107">
        <f t="shared" si="6"/>
        <v>9069208679</v>
      </c>
      <c r="G59" s="107"/>
      <c r="H59" s="107">
        <f>'[1]PL 08- MB57-31'!H55</f>
        <v>9069208679</v>
      </c>
      <c r="I59" s="107">
        <f t="shared" si="8"/>
        <v>0</v>
      </c>
      <c r="J59" s="107"/>
      <c r="K59" s="107"/>
      <c r="L59" s="107">
        <f>'[1]PL 08- MB57-31'!J55</f>
        <v>0</v>
      </c>
      <c r="M59" s="107">
        <f t="shared" si="9"/>
        <v>100</v>
      </c>
      <c r="N59" s="108"/>
      <c r="O59" s="107">
        <f t="shared" si="10"/>
        <v>100</v>
      </c>
    </row>
    <row r="60" spans="1:15" ht="31.5" customHeight="1" x14ac:dyDescent="0.25">
      <c r="A60" s="105">
        <v>46</v>
      </c>
      <c r="B60" s="113" t="s">
        <v>360</v>
      </c>
      <c r="C60" s="107">
        <f t="shared" si="7"/>
        <v>2700590098</v>
      </c>
      <c r="D60" s="107"/>
      <c r="E60" s="107">
        <f>'[1]PL 08- MB57-31'!C56</f>
        <v>2700590098</v>
      </c>
      <c r="F60" s="107">
        <f t="shared" si="6"/>
        <v>2700590098</v>
      </c>
      <c r="G60" s="112"/>
      <c r="H60" s="107">
        <f>'[1]PL 08- MB57-31'!H56</f>
        <v>2700590098</v>
      </c>
      <c r="I60" s="107">
        <f t="shared" si="8"/>
        <v>0</v>
      </c>
      <c r="J60" s="107"/>
      <c r="K60" s="107"/>
      <c r="L60" s="107">
        <f>'[1]PL 08- MB57-31'!J56</f>
        <v>0</v>
      </c>
      <c r="M60" s="107">
        <f t="shared" si="9"/>
        <v>100</v>
      </c>
      <c r="N60" s="108"/>
      <c r="O60" s="107">
        <f t="shared" si="10"/>
        <v>100</v>
      </c>
    </row>
    <row r="61" spans="1:15" ht="21.9" customHeight="1" x14ac:dyDescent="0.25">
      <c r="A61" s="105">
        <v>47</v>
      </c>
      <c r="B61" s="111" t="s">
        <v>361</v>
      </c>
      <c r="C61" s="107">
        <f t="shared" si="7"/>
        <v>2993063610</v>
      </c>
      <c r="D61" s="107"/>
      <c r="E61" s="107">
        <f>'[1]PL 08- MB57-31'!C57</f>
        <v>2993063610</v>
      </c>
      <c r="F61" s="107">
        <f t="shared" si="6"/>
        <v>2978150610</v>
      </c>
      <c r="G61" s="107"/>
      <c r="H61" s="107">
        <f>'[1]PL 08- MB57-31'!H57</f>
        <v>2978150610</v>
      </c>
      <c r="I61" s="107">
        <f t="shared" si="8"/>
        <v>0</v>
      </c>
      <c r="J61" s="107"/>
      <c r="K61" s="107"/>
      <c r="L61" s="107">
        <f>'[1]PL 08- MB57-31'!J57</f>
        <v>0</v>
      </c>
      <c r="M61" s="107">
        <f t="shared" si="9"/>
        <v>99.501747976549012</v>
      </c>
      <c r="N61" s="108"/>
      <c r="O61" s="107">
        <f t="shared" si="10"/>
        <v>99.501747976549012</v>
      </c>
    </row>
    <row r="62" spans="1:15" ht="21.9" customHeight="1" x14ac:dyDescent="0.25">
      <c r="A62" s="105">
        <v>48</v>
      </c>
      <c r="B62" s="111" t="s">
        <v>362</v>
      </c>
      <c r="C62" s="107">
        <f t="shared" si="7"/>
        <v>1515373773</v>
      </c>
      <c r="D62" s="107"/>
      <c r="E62" s="107">
        <f>'[1]PL 08- MB57-31'!C58</f>
        <v>1515373773</v>
      </c>
      <c r="F62" s="107">
        <f t="shared" si="6"/>
        <v>1515373773</v>
      </c>
      <c r="G62" s="107"/>
      <c r="H62" s="107">
        <f>'[1]PL 08- MB57-31'!H58</f>
        <v>1515373773</v>
      </c>
      <c r="I62" s="107">
        <f t="shared" si="8"/>
        <v>0</v>
      </c>
      <c r="J62" s="107"/>
      <c r="K62" s="107"/>
      <c r="L62" s="107">
        <f>'[1]PL 08- MB57-31'!J58</f>
        <v>0</v>
      </c>
      <c r="M62" s="107">
        <f t="shared" si="9"/>
        <v>100</v>
      </c>
      <c r="N62" s="108"/>
      <c r="O62" s="107">
        <f t="shared" si="10"/>
        <v>100</v>
      </c>
    </row>
    <row r="63" spans="1:15" ht="21.9" customHeight="1" x14ac:dyDescent="0.25">
      <c r="A63" s="105">
        <v>49</v>
      </c>
      <c r="B63" s="111" t="s">
        <v>363</v>
      </c>
      <c r="C63" s="107">
        <f t="shared" si="7"/>
        <v>1097704000</v>
      </c>
      <c r="D63" s="107"/>
      <c r="E63" s="107">
        <f>'[1]PL 08- MB57-31'!C59</f>
        <v>1097704000</v>
      </c>
      <c r="F63" s="107">
        <f t="shared" si="6"/>
        <v>1097704000</v>
      </c>
      <c r="G63" s="107"/>
      <c r="H63" s="107">
        <f>'[1]PL 08- MB57-31'!H59</f>
        <v>1097704000</v>
      </c>
      <c r="I63" s="107">
        <f t="shared" si="8"/>
        <v>0</v>
      </c>
      <c r="J63" s="107"/>
      <c r="K63" s="107"/>
      <c r="L63" s="107">
        <f>'[1]PL 08- MB57-31'!J59</f>
        <v>0</v>
      </c>
      <c r="M63" s="107">
        <f t="shared" si="9"/>
        <v>100</v>
      </c>
      <c r="N63" s="108"/>
      <c r="O63" s="107">
        <f t="shared" si="10"/>
        <v>100</v>
      </c>
    </row>
    <row r="64" spans="1:15" ht="21.9" customHeight="1" x14ac:dyDescent="0.25">
      <c r="A64" s="105">
        <v>50</v>
      </c>
      <c r="B64" s="111" t="s">
        <v>364</v>
      </c>
      <c r="C64" s="107">
        <f t="shared" si="7"/>
        <v>689172375</v>
      </c>
      <c r="D64" s="107"/>
      <c r="E64" s="107">
        <f>'[1]PL 08- MB57-31'!C60</f>
        <v>689172375</v>
      </c>
      <c r="F64" s="107">
        <f t="shared" si="6"/>
        <v>689172375</v>
      </c>
      <c r="G64" s="107"/>
      <c r="H64" s="107">
        <f>'[1]PL 08- MB57-31'!H60</f>
        <v>689172375</v>
      </c>
      <c r="I64" s="107">
        <f t="shared" si="8"/>
        <v>0</v>
      </c>
      <c r="J64" s="107"/>
      <c r="K64" s="107"/>
      <c r="L64" s="107">
        <f>'[1]PL 08- MB57-31'!J60</f>
        <v>0</v>
      </c>
      <c r="M64" s="107">
        <f t="shared" si="9"/>
        <v>100</v>
      </c>
      <c r="N64" s="108"/>
      <c r="O64" s="107">
        <f t="shared" si="10"/>
        <v>100</v>
      </c>
    </row>
    <row r="65" spans="1:15" ht="21.9" customHeight="1" x14ac:dyDescent="0.25">
      <c r="A65" s="105">
        <v>51</v>
      </c>
      <c r="B65" s="111" t="s">
        <v>365</v>
      </c>
      <c r="C65" s="107">
        <f t="shared" si="7"/>
        <v>998186000</v>
      </c>
      <c r="D65" s="107"/>
      <c r="E65" s="107">
        <f>'[1]PL 08- MB57-31'!C61</f>
        <v>998186000</v>
      </c>
      <c r="F65" s="107">
        <f t="shared" si="6"/>
        <v>998186000</v>
      </c>
      <c r="G65" s="107"/>
      <c r="H65" s="107">
        <f>'[1]PL 08- MB57-31'!H61</f>
        <v>998186000</v>
      </c>
      <c r="I65" s="107">
        <f t="shared" si="8"/>
        <v>0</v>
      </c>
      <c r="J65" s="107"/>
      <c r="K65" s="107"/>
      <c r="L65" s="107">
        <f>'[1]PL 08- MB57-31'!J61</f>
        <v>0</v>
      </c>
      <c r="M65" s="107">
        <f t="shared" si="9"/>
        <v>100</v>
      </c>
      <c r="N65" s="108"/>
      <c r="O65" s="107">
        <f t="shared" si="10"/>
        <v>100</v>
      </c>
    </row>
    <row r="66" spans="1:15" ht="21.9" customHeight="1" x14ac:dyDescent="0.25">
      <c r="A66" s="105">
        <v>52</v>
      </c>
      <c r="B66" s="111" t="s">
        <v>366</v>
      </c>
      <c r="C66" s="107">
        <f t="shared" si="7"/>
        <v>221749172</v>
      </c>
      <c r="D66" s="107"/>
      <c r="E66" s="107">
        <f>'[1]PL 08- MB57-31'!C62</f>
        <v>221749172</v>
      </c>
      <c r="F66" s="107">
        <f t="shared" si="6"/>
        <v>221749172</v>
      </c>
      <c r="G66" s="107"/>
      <c r="H66" s="107">
        <f>'[1]PL 08- MB57-31'!H62</f>
        <v>221749172</v>
      </c>
      <c r="I66" s="107">
        <f t="shared" si="8"/>
        <v>0</v>
      </c>
      <c r="J66" s="107"/>
      <c r="K66" s="107"/>
      <c r="L66" s="107">
        <f>'[1]PL 08- MB57-31'!J62</f>
        <v>0</v>
      </c>
      <c r="M66" s="107">
        <f t="shared" si="9"/>
        <v>100</v>
      </c>
      <c r="N66" s="108"/>
      <c r="O66" s="107">
        <f t="shared" si="10"/>
        <v>100</v>
      </c>
    </row>
    <row r="67" spans="1:15" ht="21.9" customHeight="1" x14ac:dyDescent="0.25">
      <c r="A67" s="105">
        <v>53</v>
      </c>
      <c r="B67" s="111" t="s">
        <v>367</v>
      </c>
      <c r="C67" s="107">
        <f t="shared" si="7"/>
        <v>492344106</v>
      </c>
      <c r="D67" s="107"/>
      <c r="E67" s="107">
        <f>'[1]PL 08- MB57-31'!C63</f>
        <v>492344106</v>
      </c>
      <c r="F67" s="107">
        <f t="shared" si="6"/>
        <v>492344106</v>
      </c>
      <c r="G67" s="107"/>
      <c r="H67" s="107">
        <f>'[1]PL 08- MB57-31'!H63</f>
        <v>492344106</v>
      </c>
      <c r="I67" s="107">
        <f t="shared" si="8"/>
        <v>0</v>
      </c>
      <c r="J67" s="107"/>
      <c r="K67" s="107"/>
      <c r="L67" s="107">
        <f>'[1]PL 08- MB57-31'!J63</f>
        <v>0</v>
      </c>
      <c r="M67" s="107">
        <f t="shared" si="9"/>
        <v>100</v>
      </c>
      <c r="N67" s="108"/>
      <c r="O67" s="107">
        <f t="shared" si="10"/>
        <v>100</v>
      </c>
    </row>
    <row r="68" spans="1:15" ht="21.9" customHeight="1" x14ac:dyDescent="0.25">
      <c r="A68" s="105">
        <v>54</v>
      </c>
      <c r="B68" s="114" t="s">
        <v>368</v>
      </c>
      <c r="C68" s="107">
        <f t="shared" si="7"/>
        <v>139293965</v>
      </c>
      <c r="D68" s="107"/>
      <c r="E68" s="107">
        <f>'[1]PL 08- MB57-31'!C64</f>
        <v>139293965</v>
      </c>
      <c r="F68" s="107">
        <f t="shared" si="6"/>
        <v>139293965</v>
      </c>
      <c r="G68" s="112"/>
      <c r="H68" s="107">
        <f>'[1]PL 08- MB57-31'!H64</f>
        <v>139293965</v>
      </c>
      <c r="I68" s="107">
        <f t="shared" si="8"/>
        <v>0</v>
      </c>
      <c r="J68" s="107"/>
      <c r="K68" s="107"/>
      <c r="L68" s="107">
        <f>'[1]PL 08- MB57-31'!J64</f>
        <v>0</v>
      </c>
      <c r="M68" s="107">
        <f t="shared" si="9"/>
        <v>100</v>
      </c>
      <c r="N68" s="108"/>
      <c r="O68" s="107">
        <f t="shared" si="10"/>
        <v>100</v>
      </c>
    </row>
    <row r="69" spans="1:15" ht="21.9" customHeight="1" x14ac:dyDescent="0.25">
      <c r="A69" s="105">
        <v>55</v>
      </c>
      <c r="B69" s="114" t="s">
        <v>369</v>
      </c>
      <c r="C69" s="107">
        <f t="shared" si="7"/>
        <v>328270000</v>
      </c>
      <c r="D69" s="107"/>
      <c r="E69" s="107">
        <f>'[1]PL 08- MB57-31'!C65</f>
        <v>328270000</v>
      </c>
      <c r="F69" s="107">
        <f t="shared" si="6"/>
        <v>328270000</v>
      </c>
      <c r="G69" s="107"/>
      <c r="H69" s="107">
        <f>'[1]PL 08- MB57-31'!H65</f>
        <v>328270000</v>
      </c>
      <c r="I69" s="107">
        <f t="shared" si="8"/>
        <v>0</v>
      </c>
      <c r="J69" s="107"/>
      <c r="K69" s="107"/>
      <c r="L69" s="107">
        <f>'[1]PL 08- MB57-31'!J65</f>
        <v>0</v>
      </c>
      <c r="M69" s="107">
        <f t="shared" si="9"/>
        <v>100</v>
      </c>
      <c r="N69" s="108"/>
      <c r="O69" s="107">
        <f t="shared" si="10"/>
        <v>100</v>
      </c>
    </row>
    <row r="70" spans="1:15" ht="21.9" customHeight="1" x14ac:dyDescent="0.25">
      <c r="A70" s="105">
        <v>56</v>
      </c>
      <c r="B70" s="114" t="s">
        <v>370</v>
      </c>
      <c r="C70" s="107">
        <f t="shared" si="7"/>
        <v>250902000</v>
      </c>
      <c r="D70" s="107"/>
      <c r="E70" s="107">
        <f>'[1]PL 08- MB57-31'!C66</f>
        <v>250902000</v>
      </c>
      <c r="F70" s="107">
        <f t="shared" si="6"/>
        <v>250902000</v>
      </c>
      <c r="G70" s="112"/>
      <c r="H70" s="107">
        <f>'[1]PL 08- MB57-31'!H66</f>
        <v>250902000</v>
      </c>
      <c r="I70" s="107">
        <f t="shared" si="8"/>
        <v>0</v>
      </c>
      <c r="J70" s="107"/>
      <c r="K70" s="107"/>
      <c r="L70" s="107">
        <f>'[1]PL 08- MB57-31'!J66</f>
        <v>0</v>
      </c>
      <c r="M70" s="107">
        <f t="shared" si="9"/>
        <v>100</v>
      </c>
      <c r="N70" s="108"/>
      <c r="O70" s="107">
        <f t="shared" si="10"/>
        <v>100</v>
      </c>
    </row>
    <row r="71" spans="1:15" ht="31.5" customHeight="1" x14ac:dyDescent="0.25">
      <c r="A71" s="105">
        <v>57</v>
      </c>
      <c r="B71" s="115" t="s">
        <v>371</v>
      </c>
      <c r="C71" s="107">
        <f t="shared" si="7"/>
        <v>44369712425</v>
      </c>
      <c r="D71" s="107"/>
      <c r="E71" s="107">
        <f>'[1]PL 08- MB57-31'!C67</f>
        <v>44369712425</v>
      </c>
      <c r="F71" s="107">
        <f t="shared" si="6"/>
        <v>44369712425</v>
      </c>
      <c r="G71" s="107"/>
      <c r="H71" s="107">
        <f>'[1]PL 08- MB57-31'!H67</f>
        <v>44369712425</v>
      </c>
      <c r="I71" s="107">
        <f t="shared" si="8"/>
        <v>0</v>
      </c>
      <c r="J71" s="107"/>
      <c r="K71" s="107"/>
      <c r="L71" s="107">
        <f>'[1]PL 08- MB57-31'!J67</f>
        <v>0</v>
      </c>
      <c r="M71" s="107">
        <f t="shared" si="9"/>
        <v>100</v>
      </c>
      <c r="N71" s="108"/>
      <c r="O71" s="107">
        <f t="shared" si="10"/>
        <v>100</v>
      </c>
    </row>
    <row r="72" spans="1:15" ht="21.9" customHeight="1" x14ac:dyDescent="0.25">
      <c r="A72" s="105">
        <v>58</v>
      </c>
      <c r="B72" s="114" t="s">
        <v>372</v>
      </c>
      <c r="C72" s="107">
        <f t="shared" si="7"/>
        <v>3649148780</v>
      </c>
      <c r="D72" s="107"/>
      <c r="E72" s="107">
        <f>'[1]PL 08- MB57-31'!C68</f>
        <v>3649148780</v>
      </c>
      <c r="F72" s="107">
        <f t="shared" si="6"/>
        <v>3649148780</v>
      </c>
      <c r="G72" s="107"/>
      <c r="H72" s="107">
        <f>'[1]PL 08- MB57-31'!H68</f>
        <v>3649148780</v>
      </c>
      <c r="I72" s="107">
        <f t="shared" si="8"/>
        <v>0</v>
      </c>
      <c r="J72" s="107"/>
      <c r="K72" s="107"/>
      <c r="L72" s="107">
        <f>'[1]PL 08- MB57-31'!J68</f>
        <v>0</v>
      </c>
      <c r="M72" s="107">
        <f t="shared" si="9"/>
        <v>100</v>
      </c>
      <c r="N72" s="108"/>
      <c r="O72" s="107">
        <f t="shared" si="10"/>
        <v>100</v>
      </c>
    </row>
    <row r="73" spans="1:15" ht="21.9" customHeight="1" x14ac:dyDescent="0.25">
      <c r="A73" s="105">
        <v>59</v>
      </c>
      <c r="B73" s="114" t="s">
        <v>373</v>
      </c>
      <c r="C73" s="107">
        <f>D73+E73</f>
        <v>60648127200</v>
      </c>
      <c r="D73" s="107"/>
      <c r="E73" s="107">
        <f>'[1]PL 08- MB57-31'!C69</f>
        <v>60648127200</v>
      </c>
      <c r="F73" s="107">
        <f>SUM(G73:I73)</f>
        <v>60648127200</v>
      </c>
      <c r="G73" s="107"/>
      <c r="H73" s="107">
        <f>'[1]PL 08- MB57-31'!H69</f>
        <v>60648127200</v>
      </c>
      <c r="I73" s="107">
        <f>J73+K73</f>
        <v>0</v>
      </c>
      <c r="J73" s="107"/>
      <c r="K73" s="107"/>
      <c r="L73" s="107">
        <f>'[1]PL 08- MB57-31'!J69</f>
        <v>0</v>
      </c>
      <c r="M73" s="107">
        <f>F73/C73*100</f>
        <v>100</v>
      </c>
      <c r="N73" s="108"/>
      <c r="O73" s="107">
        <f>H73/E73*100</f>
        <v>100</v>
      </c>
    </row>
    <row r="74" spans="1:15" ht="21.9" customHeight="1" x14ac:dyDescent="0.25">
      <c r="A74" s="105">
        <v>60</v>
      </c>
      <c r="B74" s="114" t="s">
        <v>374</v>
      </c>
      <c r="C74" s="107">
        <f>D74+E74</f>
        <v>20623645240</v>
      </c>
      <c r="D74" s="107"/>
      <c r="E74" s="107">
        <f>'[1]PL 08- MB57-31'!C70</f>
        <v>20623645240</v>
      </c>
      <c r="F74" s="107">
        <f>SUM(G74:I74)</f>
        <v>20623645240</v>
      </c>
      <c r="G74" s="107"/>
      <c r="H74" s="107">
        <f>'[1]PL 08- MB57-31'!H70</f>
        <v>20623645240</v>
      </c>
      <c r="I74" s="107">
        <f>J74+K74</f>
        <v>0</v>
      </c>
      <c r="J74" s="107"/>
      <c r="K74" s="107"/>
      <c r="L74" s="107">
        <f>'[1]PL 08- MB57-31'!J70</f>
        <v>0</v>
      </c>
      <c r="M74" s="107">
        <f>F74/C74*100</f>
        <v>100</v>
      </c>
      <c r="N74" s="108"/>
      <c r="O74" s="107">
        <f>H74/E74*100</f>
        <v>100</v>
      </c>
    </row>
    <row r="75" spans="1:15" ht="21.9" customHeight="1" x14ac:dyDescent="0.25">
      <c r="A75" s="105">
        <v>61</v>
      </c>
      <c r="B75" s="114" t="s">
        <v>375</v>
      </c>
      <c r="C75" s="107">
        <f>D75+E75</f>
        <v>201232000</v>
      </c>
      <c r="D75" s="107"/>
      <c r="E75" s="107">
        <f>'[1]PL 08- MB57-31'!C71</f>
        <v>201232000</v>
      </c>
      <c r="F75" s="107">
        <f>SUM(G75:I75)</f>
        <v>201232000</v>
      </c>
      <c r="G75" s="107"/>
      <c r="H75" s="107">
        <f>'[1]PL 08- MB57-31'!H71</f>
        <v>201232000</v>
      </c>
      <c r="I75" s="107">
        <f>J75+K75</f>
        <v>0</v>
      </c>
      <c r="J75" s="107"/>
      <c r="K75" s="107"/>
      <c r="L75" s="107">
        <f>'[1]PL 08- MB57-31'!J71</f>
        <v>0</v>
      </c>
      <c r="M75" s="107">
        <f>F75/C75*100</f>
        <v>100</v>
      </c>
      <c r="N75" s="108"/>
      <c r="O75" s="107">
        <f>H75/E75*100</f>
        <v>100</v>
      </c>
    </row>
    <row r="76" spans="1:15" ht="21.9" customHeight="1" x14ac:dyDescent="0.25">
      <c r="A76" s="105">
        <v>62</v>
      </c>
      <c r="B76" s="114" t="s">
        <v>376</v>
      </c>
      <c r="C76" s="107">
        <f>D76+E76</f>
        <v>15504016000</v>
      </c>
      <c r="D76" s="107"/>
      <c r="E76" s="107">
        <f>'[1]PL 08- MB57-31'!C72</f>
        <v>15504016000</v>
      </c>
      <c r="F76" s="107">
        <f>SUM(G76:I76)</f>
        <v>15504016000</v>
      </c>
      <c r="G76" s="107"/>
      <c r="H76" s="107">
        <f>'[1]PL 08- MB57-31'!H72</f>
        <v>15504016000</v>
      </c>
      <c r="I76" s="107">
        <f>J76+K76</f>
        <v>0</v>
      </c>
      <c r="J76" s="107"/>
      <c r="K76" s="107"/>
      <c r="L76" s="107">
        <f>'[1]PL 08- MB57-31'!J72</f>
        <v>0</v>
      </c>
      <c r="M76" s="107">
        <f>F76/C76*100</f>
        <v>100</v>
      </c>
      <c r="N76" s="108"/>
      <c r="O76" s="107">
        <f>H76/E76*100</f>
        <v>100</v>
      </c>
    </row>
    <row r="77" spans="1:15" ht="21.9" customHeight="1" x14ac:dyDescent="0.25">
      <c r="A77" s="105">
        <v>63</v>
      </c>
      <c r="B77" s="114" t="s">
        <v>377</v>
      </c>
      <c r="C77" s="107">
        <f>D77+E77</f>
        <v>1120706833</v>
      </c>
      <c r="D77" s="107"/>
      <c r="E77" s="107">
        <f>'[1]PL 08- MB57-31'!C73</f>
        <v>1120706833</v>
      </c>
      <c r="F77" s="107">
        <f>SUM(G77:I77)</f>
        <v>1120706833</v>
      </c>
      <c r="G77" s="107"/>
      <c r="H77" s="107">
        <f>'[1]PL 08- MB57-31'!H73</f>
        <v>1120706833</v>
      </c>
      <c r="I77" s="107">
        <f>J77+K77</f>
        <v>0</v>
      </c>
      <c r="J77" s="107"/>
      <c r="K77" s="107"/>
      <c r="L77" s="107">
        <f>'[1]PL 08- MB57-31'!J73</f>
        <v>0</v>
      </c>
      <c r="M77" s="107">
        <f>F77/C77*100</f>
        <v>100</v>
      </c>
      <c r="N77" s="108"/>
      <c r="O77" s="107">
        <f>H77/E77*100</f>
        <v>100</v>
      </c>
    </row>
    <row r="78" spans="1:15" ht="21.9" customHeight="1" x14ac:dyDescent="0.25">
      <c r="A78" s="105">
        <v>64</v>
      </c>
      <c r="B78" s="106" t="s">
        <v>378</v>
      </c>
      <c r="C78" s="107">
        <f t="shared" si="7"/>
        <v>24888000</v>
      </c>
      <c r="D78" s="107"/>
      <c r="E78" s="107">
        <f>'[1]PL 08- MB57-31'!C74</f>
        <v>24888000</v>
      </c>
      <c r="F78" s="107">
        <f t="shared" si="6"/>
        <v>24888000</v>
      </c>
      <c r="G78" s="107"/>
      <c r="H78" s="107">
        <f>'[1]PL 08- MB57-31'!H74</f>
        <v>24888000</v>
      </c>
      <c r="I78" s="107">
        <f t="shared" si="8"/>
        <v>0</v>
      </c>
      <c r="J78" s="107"/>
      <c r="K78" s="107"/>
      <c r="L78" s="107">
        <f>'[1]PL 08- MB57-31'!J74</f>
        <v>0</v>
      </c>
      <c r="M78" s="107">
        <f t="shared" si="9"/>
        <v>100</v>
      </c>
      <c r="N78" s="108"/>
      <c r="O78" s="107">
        <f t="shared" si="10"/>
        <v>100</v>
      </c>
    </row>
    <row r="79" spans="1:15" ht="21.9" customHeight="1" x14ac:dyDescent="0.25">
      <c r="A79" s="105">
        <v>65</v>
      </c>
      <c r="B79" s="106" t="s">
        <v>379</v>
      </c>
      <c r="C79" s="107">
        <f t="shared" si="7"/>
        <v>105580000</v>
      </c>
      <c r="D79" s="107"/>
      <c r="E79" s="107">
        <f>'[1]PL 08- MB57-31'!C75</f>
        <v>105580000</v>
      </c>
      <c r="F79" s="107">
        <f t="shared" si="6"/>
        <v>105580000</v>
      </c>
      <c r="G79" s="107"/>
      <c r="H79" s="107">
        <f>'[1]PL 08- MB57-31'!H75</f>
        <v>105580000</v>
      </c>
      <c r="I79" s="107">
        <f t="shared" si="8"/>
        <v>0</v>
      </c>
      <c r="J79" s="107"/>
      <c r="K79" s="107"/>
      <c r="L79" s="107">
        <f>'[1]PL 08- MB57-31'!J75</f>
        <v>0</v>
      </c>
      <c r="M79" s="107">
        <f t="shared" si="9"/>
        <v>100</v>
      </c>
      <c r="N79" s="108"/>
      <c r="O79" s="107">
        <f t="shared" si="10"/>
        <v>100</v>
      </c>
    </row>
    <row r="80" spans="1:15" ht="21.9" customHeight="1" x14ac:dyDescent="0.25">
      <c r="A80" s="105">
        <v>66</v>
      </c>
      <c r="B80" s="111" t="s">
        <v>380</v>
      </c>
      <c r="C80" s="107">
        <f t="shared" si="7"/>
        <v>29159860</v>
      </c>
      <c r="D80" s="107"/>
      <c r="E80" s="107">
        <f>'[1]PL 08- MB57-31'!C76</f>
        <v>29159860</v>
      </c>
      <c r="F80" s="107">
        <f t="shared" ref="F80:F86" si="11">SUM(G80:I80)</f>
        <v>29159860</v>
      </c>
      <c r="G80" s="107"/>
      <c r="H80" s="107">
        <f>'[1]PL 08- MB57-31'!H76</f>
        <v>29159860</v>
      </c>
      <c r="I80" s="107">
        <f t="shared" si="8"/>
        <v>0</v>
      </c>
      <c r="J80" s="107"/>
      <c r="K80" s="107"/>
      <c r="L80" s="107">
        <f>'[1]PL 08- MB57-31'!J76</f>
        <v>0</v>
      </c>
      <c r="M80" s="107">
        <f t="shared" si="9"/>
        <v>100</v>
      </c>
      <c r="N80" s="108"/>
      <c r="O80" s="107">
        <f t="shared" si="10"/>
        <v>100</v>
      </c>
    </row>
    <row r="81" spans="1:15" ht="21.9" customHeight="1" x14ac:dyDescent="0.25">
      <c r="A81" s="105">
        <v>67</v>
      </c>
      <c r="B81" s="114" t="s">
        <v>381</v>
      </c>
      <c r="C81" s="107">
        <f t="shared" si="7"/>
        <v>77660852900</v>
      </c>
      <c r="D81" s="107"/>
      <c r="E81" s="107">
        <f>'[1]PL 08- MB57-31'!C77</f>
        <v>77660852900</v>
      </c>
      <c r="F81" s="107">
        <f t="shared" si="11"/>
        <v>76501825691</v>
      </c>
      <c r="G81" s="107"/>
      <c r="H81" s="107">
        <f>'[1]PL 08- MB57-31'!H77</f>
        <v>76501825691</v>
      </c>
      <c r="I81" s="107">
        <f t="shared" si="8"/>
        <v>0</v>
      </c>
      <c r="J81" s="107"/>
      <c r="K81" s="107"/>
      <c r="L81" s="107">
        <f>'[1]PL 08- MB57-31'!J77</f>
        <v>608396000</v>
      </c>
      <c r="M81" s="107">
        <f t="shared" si="9"/>
        <v>98.507578573090854</v>
      </c>
      <c r="N81" s="108"/>
      <c r="O81" s="107">
        <f t="shared" si="10"/>
        <v>98.507578573090854</v>
      </c>
    </row>
    <row r="82" spans="1:15" ht="21.9" customHeight="1" x14ac:dyDescent="0.25">
      <c r="A82" s="105">
        <v>68</v>
      </c>
      <c r="B82" s="114" t="s">
        <v>382</v>
      </c>
      <c r="C82" s="107">
        <f t="shared" si="7"/>
        <v>7347729000</v>
      </c>
      <c r="D82" s="107"/>
      <c r="E82" s="107">
        <f>'[1]PL 08- MB57-31'!C78</f>
        <v>7347729000</v>
      </c>
      <c r="F82" s="107">
        <f t="shared" si="11"/>
        <v>6349248117</v>
      </c>
      <c r="G82" s="107"/>
      <c r="H82" s="107">
        <f>'[1]PL 08- MB57-31'!H78</f>
        <v>6349248117</v>
      </c>
      <c r="I82" s="107">
        <f t="shared" si="8"/>
        <v>0</v>
      </c>
      <c r="J82" s="107"/>
      <c r="K82" s="107"/>
      <c r="L82" s="107">
        <f>'[1]PL 08- MB57-31'!J78</f>
        <v>0</v>
      </c>
      <c r="M82" s="107">
        <f t="shared" si="9"/>
        <v>86.411027366414856</v>
      </c>
      <c r="N82" s="108"/>
      <c r="O82" s="107">
        <f t="shared" si="10"/>
        <v>86.411027366414856</v>
      </c>
    </row>
    <row r="83" spans="1:15" ht="21.9" customHeight="1" x14ac:dyDescent="0.25">
      <c r="A83" s="105">
        <v>69</v>
      </c>
      <c r="B83" s="114" t="s">
        <v>383</v>
      </c>
      <c r="C83" s="107">
        <f t="shared" si="7"/>
        <v>2796170000</v>
      </c>
      <c r="D83" s="107"/>
      <c r="E83" s="107">
        <f>'[1]PL 08- MB57-31'!C79</f>
        <v>2796170000</v>
      </c>
      <c r="F83" s="107">
        <f t="shared" si="11"/>
        <v>2793641520</v>
      </c>
      <c r="G83" s="107"/>
      <c r="H83" s="107">
        <f>'[1]PL 08- MB57-31'!H79</f>
        <v>2793641520</v>
      </c>
      <c r="I83" s="107">
        <f t="shared" si="8"/>
        <v>0</v>
      </c>
      <c r="J83" s="107"/>
      <c r="K83" s="107"/>
      <c r="L83" s="107">
        <f>'[1]PL 08- MB57-31'!J79</f>
        <v>0</v>
      </c>
      <c r="M83" s="107">
        <f t="shared" si="9"/>
        <v>99.909573452257902</v>
      </c>
      <c r="N83" s="108"/>
      <c r="O83" s="107">
        <f t="shared" si="10"/>
        <v>99.909573452257902</v>
      </c>
    </row>
    <row r="84" spans="1:15" ht="21.9" customHeight="1" x14ac:dyDescent="0.25">
      <c r="A84" s="105">
        <v>70</v>
      </c>
      <c r="B84" s="114" t="s">
        <v>384</v>
      </c>
      <c r="C84" s="107">
        <f t="shared" si="7"/>
        <v>31219838000</v>
      </c>
      <c r="D84" s="107"/>
      <c r="E84" s="107">
        <f>'[1]PL 08- MB57-31'!C80</f>
        <v>31219838000</v>
      </c>
      <c r="F84" s="107">
        <f t="shared" si="11"/>
        <v>30214926099</v>
      </c>
      <c r="G84" s="107"/>
      <c r="H84" s="107">
        <f>'[1]PL 08- MB57-31'!H80</f>
        <v>30214926099</v>
      </c>
      <c r="I84" s="107">
        <f t="shared" si="8"/>
        <v>0</v>
      </c>
      <c r="J84" s="107"/>
      <c r="K84" s="107"/>
      <c r="L84" s="107">
        <f>'[1]PL 08- MB57-31'!J80</f>
        <v>759977389</v>
      </c>
      <c r="M84" s="107">
        <f t="shared" si="9"/>
        <v>96.781175158564253</v>
      </c>
      <c r="N84" s="108"/>
      <c r="O84" s="107">
        <f t="shared" si="10"/>
        <v>96.781175158564253</v>
      </c>
    </row>
    <row r="85" spans="1:15" ht="21.9" customHeight="1" x14ac:dyDescent="0.25">
      <c r="A85" s="105">
        <v>71</v>
      </c>
      <c r="B85" s="114" t="s">
        <v>385</v>
      </c>
      <c r="C85" s="107">
        <f t="shared" si="7"/>
        <v>8383407000</v>
      </c>
      <c r="D85" s="107"/>
      <c r="E85" s="107">
        <f>'[1]PL 08- MB57-31'!C81</f>
        <v>8383407000</v>
      </c>
      <c r="F85" s="107">
        <f t="shared" si="11"/>
        <v>8320098158</v>
      </c>
      <c r="G85" s="107"/>
      <c r="H85" s="107">
        <f>'[1]PL 08- MB57-31'!H81</f>
        <v>8320098158</v>
      </c>
      <c r="I85" s="107">
        <f t="shared" si="8"/>
        <v>0</v>
      </c>
      <c r="J85" s="107"/>
      <c r="K85" s="107"/>
      <c r="L85" s="107">
        <f>'[1]PL 08- MB57-31'!J81</f>
        <v>0</v>
      </c>
      <c r="M85" s="107">
        <f t="shared" si="9"/>
        <v>99.24483158219563</v>
      </c>
      <c r="N85" s="108"/>
      <c r="O85" s="107">
        <f t="shared" si="10"/>
        <v>99.24483158219563</v>
      </c>
    </row>
    <row r="86" spans="1:15" ht="21.9" customHeight="1" x14ac:dyDescent="0.25">
      <c r="A86" s="105">
        <v>72</v>
      </c>
      <c r="B86" s="114" t="s">
        <v>386</v>
      </c>
      <c r="C86" s="107">
        <f t="shared" si="7"/>
        <v>1406306380</v>
      </c>
      <c r="D86" s="107"/>
      <c r="E86" s="107">
        <f>'[1]PL 08- MB57-31'!C82</f>
        <v>1406306380</v>
      </c>
      <c r="F86" s="107">
        <f t="shared" si="11"/>
        <v>1406306380</v>
      </c>
      <c r="G86" s="107"/>
      <c r="H86" s="107">
        <f>'[1]PL 08- MB57-31'!H82</f>
        <v>1406306380</v>
      </c>
      <c r="I86" s="107">
        <f t="shared" si="8"/>
        <v>0</v>
      </c>
      <c r="J86" s="107"/>
      <c r="K86" s="107"/>
      <c r="L86" s="107">
        <f>'[1]PL 08- MB57-31'!J82</f>
        <v>0</v>
      </c>
      <c r="M86" s="107">
        <f t="shared" si="9"/>
        <v>100</v>
      </c>
      <c r="N86" s="108"/>
      <c r="O86" s="107">
        <f t="shared" si="10"/>
        <v>100</v>
      </c>
    </row>
    <row r="87" spans="1:15" s="100" customFormat="1" ht="19.5" customHeight="1" x14ac:dyDescent="0.25">
      <c r="A87" s="116" t="s">
        <v>78</v>
      </c>
      <c r="B87" s="102" t="s">
        <v>387</v>
      </c>
      <c r="C87" s="103">
        <f>'[1]PL 05 - MB 53-31'!C12</f>
        <v>112384000000</v>
      </c>
      <c r="D87" s="103"/>
      <c r="E87" s="103"/>
      <c r="F87" s="103">
        <f>SUM(G87:I87)</f>
        <v>117353596876</v>
      </c>
      <c r="G87" s="103">
        <f>'[1]PL 05 - MB 53-31'!F12</f>
        <v>117353596876</v>
      </c>
      <c r="H87" s="103"/>
      <c r="I87" s="103"/>
      <c r="J87" s="103"/>
      <c r="K87" s="103"/>
      <c r="L87" s="103"/>
      <c r="M87" s="103"/>
      <c r="N87" s="104"/>
      <c r="O87" s="103"/>
    </row>
    <row r="88" spans="1:15" s="100" customFormat="1" ht="19.5" customHeight="1" x14ac:dyDescent="0.25">
      <c r="A88" s="101" t="s">
        <v>96</v>
      </c>
      <c r="B88" s="102" t="s">
        <v>388</v>
      </c>
      <c r="C88" s="103">
        <f>'[1]PL 05 - MB 53-31'!C28</f>
        <v>13370000000</v>
      </c>
      <c r="D88" s="103"/>
      <c r="E88" s="103"/>
      <c r="F88" s="103">
        <f>SUM(G88:I88)</f>
        <v>13085770000</v>
      </c>
      <c r="G88" s="103"/>
      <c r="H88" s="103">
        <f>'[1]PL 05 - MB 53-31'!F28</f>
        <v>13085770000</v>
      </c>
      <c r="I88" s="103">
        <f>J88+K88</f>
        <v>0</v>
      </c>
      <c r="J88" s="103"/>
      <c r="K88" s="103"/>
      <c r="L88" s="103"/>
      <c r="M88" s="103">
        <f t="shared" si="9"/>
        <v>97.874121166791326</v>
      </c>
      <c r="N88" s="104"/>
      <c r="O88" s="103"/>
    </row>
    <row r="89" spans="1:15" s="100" customFormat="1" ht="19.5" customHeight="1" x14ac:dyDescent="0.25">
      <c r="A89" s="101" t="s">
        <v>106</v>
      </c>
      <c r="B89" s="102" t="s">
        <v>389</v>
      </c>
      <c r="C89" s="103">
        <f t="shared" si="7"/>
        <v>0</v>
      </c>
      <c r="D89" s="103"/>
      <c r="E89" s="103"/>
      <c r="F89" s="103">
        <f t="shared" ref="F89" si="12">SUM(G89:I89)</f>
        <v>0</v>
      </c>
      <c r="G89" s="103"/>
      <c r="H89" s="103"/>
      <c r="I89" s="103">
        <f>J89+K89</f>
        <v>0</v>
      </c>
      <c r="J89" s="103"/>
      <c r="K89" s="103"/>
      <c r="L89" s="103"/>
      <c r="M89" s="103"/>
      <c r="N89" s="104"/>
      <c r="O89" s="103"/>
    </row>
    <row r="90" spans="1:15" s="100" customFormat="1" ht="19.5" customHeight="1" x14ac:dyDescent="0.25">
      <c r="A90" s="101" t="s">
        <v>108</v>
      </c>
      <c r="B90" s="102" t="s">
        <v>390</v>
      </c>
      <c r="C90" s="103">
        <f t="shared" si="7"/>
        <v>0</v>
      </c>
      <c r="D90" s="103"/>
      <c r="E90" s="103"/>
      <c r="F90" s="103">
        <f>SUM(G90:I90)</f>
        <v>0</v>
      </c>
      <c r="G90" s="103"/>
      <c r="H90" s="103"/>
      <c r="I90" s="103">
        <f>J90+K90</f>
        <v>0</v>
      </c>
      <c r="J90" s="103"/>
      <c r="K90" s="103"/>
      <c r="L90" s="103"/>
      <c r="M90" s="103"/>
      <c r="N90" s="104"/>
      <c r="O90" s="103"/>
    </row>
    <row r="91" spans="1:15" s="100" customFormat="1" ht="19.5" customHeight="1" x14ac:dyDescent="0.25">
      <c r="A91" s="101" t="s">
        <v>112</v>
      </c>
      <c r="B91" s="102" t="s">
        <v>391</v>
      </c>
      <c r="C91" s="103">
        <f t="shared" si="7"/>
        <v>0</v>
      </c>
      <c r="D91" s="103"/>
      <c r="E91" s="103"/>
      <c r="F91" s="103">
        <f>SUM(G91:L91)</f>
        <v>220300856575</v>
      </c>
      <c r="G91" s="103"/>
      <c r="H91" s="103"/>
      <c r="I91" s="103">
        <f>J91+K91</f>
        <v>0</v>
      </c>
      <c r="J91" s="103"/>
      <c r="K91" s="103"/>
      <c r="L91" s="103">
        <f>'[1]PL 05 - MB 53-31'!F36</f>
        <v>220300856575</v>
      </c>
      <c r="M91" s="103"/>
      <c r="N91" s="104"/>
      <c r="O91" s="103"/>
    </row>
    <row r="92" spans="1:15" s="100" customFormat="1" ht="19.5" customHeight="1" x14ac:dyDescent="0.25">
      <c r="A92" s="117" t="s">
        <v>121</v>
      </c>
      <c r="B92" s="118" t="s">
        <v>280</v>
      </c>
      <c r="C92" s="119">
        <f t="shared" si="7"/>
        <v>0</v>
      </c>
      <c r="D92" s="119"/>
      <c r="E92" s="119"/>
      <c r="F92" s="119">
        <f>'[1]PL 05 - MB 53-31'!F35</f>
        <v>6031000</v>
      </c>
      <c r="G92" s="119"/>
      <c r="H92" s="119">
        <f>'[1]PL 05 - MB 53-31'!F35</f>
        <v>6031000</v>
      </c>
      <c r="I92" s="119"/>
      <c r="J92" s="119"/>
      <c r="K92" s="119"/>
      <c r="L92" s="119"/>
      <c r="M92" s="119"/>
      <c r="N92" s="120"/>
      <c r="O92" s="119"/>
    </row>
    <row r="93" spans="1:15" x14ac:dyDescent="0.25">
      <c r="A93" s="121"/>
      <c r="C93" s="82"/>
      <c r="D93" s="82"/>
      <c r="E93" s="82"/>
      <c r="F93" s="82"/>
      <c r="G93" s="82"/>
      <c r="H93" s="82"/>
      <c r="I93" s="82"/>
      <c r="J93" s="82"/>
      <c r="K93" s="82"/>
      <c r="L93" s="82"/>
      <c r="M93" s="82"/>
      <c r="N93" s="82"/>
      <c r="O93" s="82"/>
    </row>
    <row r="94" spans="1:15" x14ac:dyDescent="0.25">
      <c r="A94" s="121"/>
      <c r="B94" s="242" t="s">
        <v>392</v>
      </c>
      <c r="C94" s="242"/>
      <c r="D94" s="242"/>
      <c r="E94" s="242"/>
      <c r="F94" s="242"/>
      <c r="G94" s="242"/>
      <c r="H94" s="242"/>
      <c r="I94" s="242"/>
      <c r="J94" s="242"/>
      <c r="K94" s="242"/>
      <c r="L94" s="242"/>
      <c r="M94" s="82"/>
      <c r="N94" s="82"/>
      <c r="O94" s="82"/>
    </row>
    <row r="95" spans="1:15" x14ac:dyDescent="0.25">
      <c r="A95" s="121"/>
      <c r="B95" s="122"/>
      <c r="C95" s="82"/>
      <c r="D95" s="82"/>
      <c r="E95" s="82"/>
      <c r="F95" s="82"/>
      <c r="G95" s="82"/>
      <c r="H95" s="82"/>
      <c r="I95" s="82"/>
      <c r="J95" s="82"/>
      <c r="K95" s="82"/>
      <c r="L95" s="82"/>
      <c r="M95" s="82"/>
      <c r="N95" s="82"/>
      <c r="O95" s="82"/>
    </row>
    <row r="96" spans="1:15" x14ac:dyDescent="0.25">
      <c r="A96" s="82"/>
      <c r="B96" s="121"/>
      <c r="C96" s="82"/>
      <c r="D96" s="82"/>
      <c r="E96" s="82"/>
      <c r="F96" s="82"/>
      <c r="G96" s="82"/>
      <c r="H96" s="82"/>
      <c r="I96" s="82"/>
      <c r="J96" s="82"/>
      <c r="K96" s="82"/>
      <c r="L96" s="82"/>
      <c r="M96" s="82"/>
      <c r="N96" s="82"/>
      <c r="O96" s="82"/>
    </row>
    <row r="97" spans="1:15" x14ac:dyDescent="0.25">
      <c r="A97" s="82"/>
      <c r="B97" s="82"/>
      <c r="C97" s="82"/>
      <c r="D97" s="82"/>
      <c r="E97" s="82"/>
      <c r="F97" s="82"/>
      <c r="G97" s="82"/>
      <c r="H97" s="82"/>
      <c r="I97" s="82"/>
      <c r="J97" s="82"/>
      <c r="K97" s="82"/>
      <c r="L97" s="82"/>
      <c r="M97" s="82"/>
      <c r="N97" s="82"/>
      <c r="O97" s="82"/>
    </row>
    <row r="98" spans="1:15" x14ac:dyDescent="0.25">
      <c r="A98" s="82"/>
      <c r="B98" s="82"/>
      <c r="C98" s="82"/>
      <c r="D98" s="82"/>
      <c r="E98" s="82"/>
      <c r="F98" s="82"/>
      <c r="G98" s="82"/>
      <c r="H98" s="82"/>
      <c r="I98" s="82"/>
      <c r="J98" s="82"/>
      <c r="K98" s="82"/>
      <c r="L98" s="82"/>
      <c r="M98" s="82"/>
      <c r="N98" s="82"/>
      <c r="O98" s="82"/>
    </row>
    <row r="99" spans="1:15" x14ac:dyDescent="0.25">
      <c r="A99" s="82"/>
      <c r="B99" s="82"/>
      <c r="C99" s="82"/>
      <c r="D99" s="82"/>
      <c r="E99" s="82"/>
      <c r="F99" s="82"/>
      <c r="G99" s="82"/>
      <c r="H99" s="82"/>
      <c r="I99" s="82"/>
      <c r="J99" s="82"/>
      <c r="K99" s="82"/>
      <c r="L99" s="82"/>
      <c r="M99" s="82"/>
      <c r="N99" s="82"/>
      <c r="O99" s="82"/>
    </row>
    <row r="100" spans="1:15" x14ac:dyDescent="0.25">
      <c r="A100" s="82"/>
      <c r="B100" s="82"/>
      <c r="C100" s="82"/>
      <c r="D100" s="82"/>
      <c r="E100" s="82"/>
      <c r="F100" s="82"/>
      <c r="G100" s="82"/>
      <c r="H100" s="82"/>
      <c r="I100" s="82"/>
      <c r="J100" s="82"/>
      <c r="K100" s="82"/>
      <c r="L100" s="82"/>
      <c r="M100" s="82"/>
      <c r="N100" s="82"/>
      <c r="O100" s="82"/>
    </row>
    <row r="101" spans="1:15" x14ac:dyDescent="0.25">
      <c r="A101" s="82"/>
      <c r="B101" s="82"/>
      <c r="C101" s="82"/>
      <c r="D101" s="82"/>
      <c r="E101" s="82"/>
      <c r="F101" s="82"/>
      <c r="G101" s="82"/>
      <c r="H101" s="82"/>
      <c r="I101" s="82"/>
      <c r="J101" s="82"/>
      <c r="K101" s="82"/>
      <c r="L101" s="82"/>
      <c r="M101" s="82"/>
      <c r="N101" s="82"/>
      <c r="O101" s="82"/>
    </row>
    <row r="102" spans="1:15" x14ac:dyDescent="0.25">
      <c r="A102" s="121"/>
      <c r="B102" s="121"/>
      <c r="C102" s="82"/>
      <c r="D102" s="82"/>
      <c r="E102" s="82"/>
      <c r="F102" s="82"/>
      <c r="G102" s="82"/>
      <c r="H102" s="82"/>
      <c r="I102" s="82"/>
      <c r="J102" s="82"/>
      <c r="K102" s="82"/>
      <c r="L102" s="82"/>
      <c r="M102" s="82"/>
      <c r="N102" s="82"/>
      <c r="O102" s="82"/>
    </row>
    <row r="103" spans="1:15" x14ac:dyDescent="0.25">
      <c r="A103" s="121"/>
      <c r="B103" s="121"/>
      <c r="C103" s="82"/>
      <c r="D103" s="82"/>
      <c r="E103" s="82"/>
      <c r="F103" s="82"/>
      <c r="G103" s="82"/>
      <c r="H103" s="82"/>
      <c r="I103" s="82"/>
      <c r="J103" s="82"/>
      <c r="K103" s="82"/>
      <c r="L103" s="82"/>
      <c r="M103" s="82"/>
      <c r="N103" s="82"/>
      <c r="O103" s="82"/>
    </row>
    <row r="104" spans="1:15" x14ac:dyDescent="0.25">
      <c r="A104" s="82"/>
      <c r="B104" s="82"/>
      <c r="C104" s="82"/>
      <c r="D104" s="82"/>
      <c r="E104" s="82"/>
      <c r="F104" s="82"/>
      <c r="G104" s="82"/>
      <c r="H104" s="82"/>
      <c r="I104" s="82"/>
      <c r="J104" s="82"/>
      <c r="K104" s="82"/>
      <c r="L104" s="82"/>
      <c r="M104" s="82"/>
      <c r="N104" s="82"/>
      <c r="O104" s="82"/>
    </row>
    <row r="105" spans="1:15" x14ac:dyDescent="0.25">
      <c r="A105" s="82"/>
      <c r="B105" s="82"/>
      <c r="C105" s="82"/>
      <c r="D105" s="82"/>
      <c r="E105" s="82"/>
      <c r="F105" s="82"/>
      <c r="G105" s="82"/>
      <c r="H105" s="82"/>
      <c r="I105" s="82"/>
      <c r="J105" s="82"/>
      <c r="K105" s="82"/>
      <c r="L105" s="82"/>
      <c r="M105" s="82"/>
      <c r="N105" s="82"/>
      <c r="O105" s="82"/>
    </row>
    <row r="106" spans="1:15" x14ac:dyDescent="0.25">
      <c r="A106" s="82"/>
      <c r="B106" s="82"/>
      <c r="C106" s="82"/>
      <c r="D106" s="82"/>
      <c r="E106" s="82"/>
      <c r="F106" s="82"/>
      <c r="G106" s="82"/>
      <c r="H106" s="82"/>
      <c r="I106" s="82"/>
      <c r="J106" s="82"/>
      <c r="K106" s="82"/>
      <c r="L106" s="82"/>
      <c r="M106" s="82"/>
      <c r="N106" s="82"/>
      <c r="O106" s="82"/>
    </row>
    <row r="107" spans="1:15" x14ac:dyDescent="0.25">
      <c r="A107" s="82"/>
      <c r="B107" s="82"/>
      <c r="C107" s="82"/>
      <c r="D107" s="82"/>
      <c r="E107" s="82"/>
      <c r="F107" s="82"/>
      <c r="G107" s="82"/>
      <c r="H107" s="82"/>
      <c r="I107" s="82"/>
      <c r="J107" s="82"/>
      <c r="K107" s="82"/>
      <c r="L107" s="82"/>
      <c r="M107" s="82"/>
      <c r="N107" s="82"/>
      <c r="O107" s="82"/>
    </row>
    <row r="108" spans="1:15" x14ac:dyDescent="0.25">
      <c r="A108" s="82"/>
      <c r="B108" s="82"/>
      <c r="C108" s="82"/>
      <c r="D108" s="82"/>
      <c r="E108" s="82"/>
      <c r="F108" s="82"/>
      <c r="G108" s="82"/>
      <c r="H108" s="82"/>
      <c r="I108" s="82"/>
      <c r="J108" s="82"/>
      <c r="K108" s="82"/>
      <c r="L108" s="82"/>
      <c r="M108" s="82"/>
      <c r="N108" s="82"/>
      <c r="O108" s="82"/>
    </row>
    <row r="109" spans="1:15" x14ac:dyDescent="0.25">
      <c r="A109" s="82"/>
      <c r="B109" s="82"/>
      <c r="C109" s="82"/>
      <c r="D109" s="82"/>
      <c r="E109" s="82"/>
      <c r="F109" s="82"/>
      <c r="G109" s="82"/>
      <c r="H109" s="82"/>
      <c r="I109" s="82"/>
      <c r="J109" s="82"/>
      <c r="K109" s="82"/>
      <c r="L109" s="82"/>
      <c r="M109" s="82"/>
      <c r="N109" s="82"/>
      <c r="O109" s="82"/>
    </row>
    <row r="110" spans="1:15" x14ac:dyDescent="0.25">
      <c r="A110" s="82"/>
      <c r="B110" s="82"/>
      <c r="C110" s="82"/>
      <c r="D110" s="82"/>
      <c r="E110" s="82"/>
      <c r="F110" s="82"/>
      <c r="G110" s="82"/>
      <c r="H110" s="82"/>
      <c r="I110" s="82"/>
      <c r="J110" s="82"/>
      <c r="K110" s="82"/>
      <c r="L110" s="82"/>
      <c r="M110" s="82"/>
      <c r="N110" s="82"/>
      <c r="O110" s="82"/>
    </row>
    <row r="111" spans="1:15" x14ac:dyDescent="0.25">
      <c r="A111" s="82"/>
      <c r="B111" s="82"/>
      <c r="C111" s="82"/>
      <c r="D111" s="82"/>
      <c r="E111" s="82"/>
      <c r="F111" s="82"/>
      <c r="G111" s="82"/>
      <c r="H111" s="82"/>
      <c r="I111" s="82"/>
      <c r="J111" s="82"/>
      <c r="K111" s="82"/>
      <c r="L111" s="82"/>
      <c r="M111" s="82"/>
      <c r="N111" s="82"/>
      <c r="O111" s="82"/>
    </row>
    <row r="112" spans="1:15" x14ac:dyDescent="0.25">
      <c r="A112" s="82"/>
      <c r="B112" s="82"/>
      <c r="C112" s="82"/>
      <c r="D112" s="82"/>
      <c r="E112" s="82"/>
      <c r="F112" s="82"/>
      <c r="G112" s="82"/>
      <c r="H112" s="82"/>
      <c r="I112" s="82"/>
      <c r="J112" s="82"/>
      <c r="K112" s="82"/>
      <c r="L112" s="82"/>
      <c r="M112" s="82"/>
      <c r="N112" s="82"/>
      <c r="O112" s="82"/>
    </row>
    <row r="113" spans="1:15" x14ac:dyDescent="0.25">
      <c r="A113" s="82"/>
      <c r="B113" s="82"/>
      <c r="C113" s="82"/>
      <c r="D113" s="82"/>
      <c r="E113" s="82"/>
      <c r="F113" s="82"/>
      <c r="G113" s="82"/>
      <c r="H113" s="82"/>
      <c r="I113" s="82"/>
      <c r="J113" s="82"/>
      <c r="K113" s="82"/>
      <c r="L113" s="82"/>
      <c r="M113" s="82"/>
      <c r="N113" s="82"/>
      <c r="O113" s="82"/>
    </row>
  </sheetData>
  <mergeCells count="25">
    <mergeCell ref="B94:L94"/>
    <mergeCell ref="I8:K8"/>
    <mergeCell ref="M8:M11"/>
    <mergeCell ref="N8:N11"/>
    <mergeCell ref="O8:O11"/>
    <mergeCell ref="I9:I11"/>
    <mergeCell ref="J9:J11"/>
    <mergeCell ref="K9:K11"/>
    <mergeCell ref="C8:C11"/>
    <mergeCell ref="D8:D11"/>
    <mergeCell ref="E8:E11"/>
    <mergeCell ref="F8:F11"/>
    <mergeCell ref="G8:G11"/>
    <mergeCell ref="H8:H11"/>
    <mergeCell ref="A1:B1"/>
    <mergeCell ref="A2:B2"/>
    <mergeCell ref="A4:O4"/>
    <mergeCell ref="M6:O6"/>
    <mergeCell ref="A7:A11"/>
    <mergeCell ref="B7:B11"/>
    <mergeCell ref="C7:E7"/>
    <mergeCell ref="F7:H7"/>
    <mergeCell ref="L7:L11"/>
    <mergeCell ref="M7:O7"/>
    <mergeCell ref="A5:O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4"/>
  <sheetViews>
    <sheetView topLeftCell="A7" workbookViewId="0">
      <selection activeCell="A6" sqref="A6:K6"/>
    </sheetView>
  </sheetViews>
  <sheetFormatPr defaultRowHeight="13.2" x14ac:dyDescent="0.25"/>
  <cols>
    <col min="1" max="1" width="6.09765625" style="123" customWidth="1"/>
    <col min="2" max="2" width="43.69921875" style="123" customWidth="1"/>
    <col min="3" max="3" width="18.09765625" style="123" customWidth="1"/>
    <col min="4" max="7" width="13.8984375" style="123" hidden="1" customWidth="1"/>
    <col min="8" max="8" width="16.3984375" style="123" customWidth="1"/>
    <col min="9" max="11" width="14.69921875" style="123" customWidth="1"/>
    <col min="12" max="246" width="9.09765625" style="123"/>
    <col min="247" max="247" width="6.09765625" style="123" customWidth="1"/>
    <col min="248" max="248" width="43.69921875" style="123" customWidth="1"/>
    <col min="249" max="249" width="18.09765625" style="123" customWidth="1"/>
    <col min="250" max="253" width="0" style="123" hidden="1" customWidth="1"/>
    <col min="254" max="254" width="16.3984375" style="123" customWidth="1"/>
    <col min="255" max="257" width="14.69921875" style="123" customWidth="1"/>
    <col min="258" max="258" width="13.8984375" style="123" customWidth="1"/>
    <col min="259" max="259" width="12.09765625" style="123" customWidth="1"/>
    <col min="260" max="261" width="21.59765625" style="123" customWidth="1"/>
    <col min="262" max="262" width="11.09765625" style="123" bestFit="1" customWidth="1"/>
    <col min="263" max="263" width="17" style="123" customWidth="1"/>
    <col min="264" max="264" width="13.09765625" style="123" customWidth="1"/>
    <col min="265" max="502" width="9.09765625" style="123"/>
    <col min="503" max="503" width="6.09765625" style="123" customWidth="1"/>
    <col min="504" max="504" width="43.69921875" style="123" customWidth="1"/>
    <col min="505" max="505" width="18.09765625" style="123" customWidth="1"/>
    <col min="506" max="509" width="0" style="123" hidden="1" customWidth="1"/>
    <col min="510" max="510" width="16.3984375" style="123" customWidth="1"/>
    <col min="511" max="513" width="14.69921875" style="123" customWidth="1"/>
    <col min="514" max="514" width="13.8984375" style="123" customWidth="1"/>
    <col min="515" max="515" width="12.09765625" style="123" customWidth="1"/>
    <col min="516" max="517" width="21.59765625" style="123" customWidth="1"/>
    <col min="518" max="518" width="11.09765625" style="123" bestFit="1" customWidth="1"/>
    <col min="519" max="519" width="17" style="123" customWidth="1"/>
    <col min="520" max="520" width="13.09765625" style="123" customWidth="1"/>
    <col min="521" max="758" width="9.09765625" style="123"/>
    <col min="759" max="759" width="6.09765625" style="123" customWidth="1"/>
    <col min="760" max="760" width="43.69921875" style="123" customWidth="1"/>
    <col min="761" max="761" width="18.09765625" style="123" customWidth="1"/>
    <col min="762" max="765" width="0" style="123" hidden="1" customWidth="1"/>
    <col min="766" max="766" width="16.3984375" style="123" customWidth="1"/>
    <col min="767" max="769" width="14.69921875" style="123" customWidth="1"/>
    <col min="770" max="770" width="13.8984375" style="123" customWidth="1"/>
    <col min="771" max="771" width="12.09765625" style="123" customWidth="1"/>
    <col min="772" max="773" width="21.59765625" style="123" customWidth="1"/>
    <col min="774" max="774" width="11.09765625" style="123" bestFit="1" customWidth="1"/>
    <col min="775" max="775" width="17" style="123" customWidth="1"/>
    <col min="776" max="776" width="13.09765625" style="123" customWidth="1"/>
    <col min="777" max="1014" width="9.09765625" style="123"/>
    <col min="1015" max="1015" width="6.09765625" style="123" customWidth="1"/>
    <col min="1016" max="1016" width="43.69921875" style="123" customWidth="1"/>
    <col min="1017" max="1017" width="18.09765625" style="123" customWidth="1"/>
    <col min="1018" max="1021" width="0" style="123" hidden="1" customWidth="1"/>
    <col min="1022" max="1022" width="16.3984375" style="123" customWidth="1"/>
    <col min="1023" max="1025" width="14.69921875" style="123" customWidth="1"/>
    <col min="1026" max="1026" width="13.8984375" style="123" customWidth="1"/>
    <col min="1027" max="1027" width="12.09765625" style="123" customWidth="1"/>
    <col min="1028" max="1029" width="21.59765625" style="123" customWidth="1"/>
    <col min="1030" max="1030" width="11.09765625" style="123" bestFit="1" customWidth="1"/>
    <col min="1031" max="1031" width="17" style="123" customWidth="1"/>
    <col min="1032" max="1032" width="13.09765625" style="123" customWidth="1"/>
    <col min="1033" max="1270" width="9.09765625" style="123"/>
    <col min="1271" max="1271" width="6.09765625" style="123" customWidth="1"/>
    <col min="1272" max="1272" width="43.69921875" style="123" customWidth="1"/>
    <col min="1273" max="1273" width="18.09765625" style="123" customWidth="1"/>
    <col min="1274" max="1277" width="0" style="123" hidden="1" customWidth="1"/>
    <col min="1278" max="1278" width="16.3984375" style="123" customWidth="1"/>
    <col min="1279" max="1281" width="14.69921875" style="123" customWidth="1"/>
    <col min="1282" max="1282" width="13.8984375" style="123" customWidth="1"/>
    <col min="1283" max="1283" width="12.09765625" style="123" customWidth="1"/>
    <col min="1284" max="1285" width="21.59765625" style="123" customWidth="1"/>
    <col min="1286" max="1286" width="11.09765625" style="123" bestFit="1" customWidth="1"/>
    <col min="1287" max="1287" width="17" style="123" customWidth="1"/>
    <col min="1288" max="1288" width="13.09765625" style="123" customWidth="1"/>
    <col min="1289" max="1526" width="9.09765625" style="123"/>
    <col min="1527" max="1527" width="6.09765625" style="123" customWidth="1"/>
    <col min="1528" max="1528" width="43.69921875" style="123" customWidth="1"/>
    <col min="1529" max="1529" width="18.09765625" style="123" customWidth="1"/>
    <col min="1530" max="1533" width="0" style="123" hidden="1" customWidth="1"/>
    <col min="1534" max="1534" width="16.3984375" style="123" customWidth="1"/>
    <col min="1535" max="1537" width="14.69921875" style="123" customWidth="1"/>
    <col min="1538" max="1538" width="13.8984375" style="123" customWidth="1"/>
    <col min="1539" max="1539" width="12.09765625" style="123" customWidth="1"/>
    <col min="1540" max="1541" width="21.59765625" style="123" customWidth="1"/>
    <col min="1542" max="1542" width="11.09765625" style="123" bestFit="1" customWidth="1"/>
    <col min="1543" max="1543" width="17" style="123" customWidth="1"/>
    <col min="1544" max="1544" width="13.09765625" style="123" customWidth="1"/>
    <col min="1545" max="1782" width="9.09765625" style="123"/>
    <col min="1783" max="1783" width="6.09765625" style="123" customWidth="1"/>
    <col min="1784" max="1784" width="43.69921875" style="123" customWidth="1"/>
    <col min="1785" max="1785" width="18.09765625" style="123" customWidth="1"/>
    <col min="1786" max="1789" width="0" style="123" hidden="1" customWidth="1"/>
    <col min="1790" max="1790" width="16.3984375" style="123" customWidth="1"/>
    <col min="1791" max="1793" width="14.69921875" style="123" customWidth="1"/>
    <col min="1794" max="1794" width="13.8984375" style="123" customWidth="1"/>
    <col min="1795" max="1795" width="12.09765625" style="123" customWidth="1"/>
    <col min="1796" max="1797" width="21.59765625" style="123" customWidth="1"/>
    <col min="1798" max="1798" width="11.09765625" style="123" bestFit="1" customWidth="1"/>
    <col min="1799" max="1799" width="17" style="123" customWidth="1"/>
    <col min="1800" max="1800" width="13.09765625" style="123" customWidth="1"/>
    <col min="1801" max="2038" width="9.09765625" style="123"/>
    <col min="2039" max="2039" width="6.09765625" style="123" customWidth="1"/>
    <col min="2040" max="2040" width="43.69921875" style="123" customWidth="1"/>
    <col min="2041" max="2041" width="18.09765625" style="123" customWidth="1"/>
    <col min="2042" max="2045" width="0" style="123" hidden="1" customWidth="1"/>
    <col min="2046" max="2046" width="16.3984375" style="123" customWidth="1"/>
    <col min="2047" max="2049" width="14.69921875" style="123" customWidth="1"/>
    <col min="2050" max="2050" width="13.8984375" style="123" customWidth="1"/>
    <col min="2051" max="2051" width="12.09765625" style="123" customWidth="1"/>
    <col min="2052" max="2053" width="21.59765625" style="123" customWidth="1"/>
    <col min="2054" max="2054" width="11.09765625" style="123" bestFit="1" customWidth="1"/>
    <col min="2055" max="2055" width="17" style="123" customWidth="1"/>
    <col min="2056" max="2056" width="13.09765625" style="123" customWidth="1"/>
    <col min="2057" max="2294" width="9.09765625" style="123"/>
    <col min="2295" max="2295" width="6.09765625" style="123" customWidth="1"/>
    <col min="2296" max="2296" width="43.69921875" style="123" customWidth="1"/>
    <col min="2297" max="2297" width="18.09765625" style="123" customWidth="1"/>
    <col min="2298" max="2301" width="0" style="123" hidden="1" customWidth="1"/>
    <col min="2302" max="2302" width="16.3984375" style="123" customWidth="1"/>
    <col min="2303" max="2305" width="14.69921875" style="123" customWidth="1"/>
    <col min="2306" max="2306" width="13.8984375" style="123" customWidth="1"/>
    <col min="2307" max="2307" width="12.09765625" style="123" customWidth="1"/>
    <col min="2308" max="2309" width="21.59765625" style="123" customWidth="1"/>
    <col min="2310" max="2310" width="11.09765625" style="123" bestFit="1" customWidth="1"/>
    <col min="2311" max="2311" width="17" style="123" customWidth="1"/>
    <col min="2312" max="2312" width="13.09765625" style="123" customWidth="1"/>
    <col min="2313" max="2550" width="9.09765625" style="123"/>
    <col min="2551" max="2551" width="6.09765625" style="123" customWidth="1"/>
    <col min="2552" max="2552" width="43.69921875" style="123" customWidth="1"/>
    <col min="2553" max="2553" width="18.09765625" style="123" customWidth="1"/>
    <col min="2554" max="2557" width="0" style="123" hidden="1" customWidth="1"/>
    <col min="2558" max="2558" width="16.3984375" style="123" customWidth="1"/>
    <col min="2559" max="2561" width="14.69921875" style="123" customWidth="1"/>
    <col min="2562" max="2562" width="13.8984375" style="123" customWidth="1"/>
    <col min="2563" max="2563" width="12.09765625" style="123" customWidth="1"/>
    <col min="2564" max="2565" width="21.59765625" style="123" customWidth="1"/>
    <col min="2566" max="2566" width="11.09765625" style="123" bestFit="1" customWidth="1"/>
    <col min="2567" max="2567" width="17" style="123" customWidth="1"/>
    <col min="2568" max="2568" width="13.09765625" style="123" customWidth="1"/>
    <col min="2569" max="2806" width="9.09765625" style="123"/>
    <col min="2807" max="2807" width="6.09765625" style="123" customWidth="1"/>
    <col min="2808" max="2808" width="43.69921875" style="123" customWidth="1"/>
    <col min="2809" max="2809" width="18.09765625" style="123" customWidth="1"/>
    <col min="2810" max="2813" width="0" style="123" hidden="1" customWidth="1"/>
    <col min="2814" max="2814" width="16.3984375" style="123" customWidth="1"/>
    <col min="2815" max="2817" width="14.69921875" style="123" customWidth="1"/>
    <col min="2818" max="2818" width="13.8984375" style="123" customWidth="1"/>
    <col min="2819" max="2819" width="12.09765625" style="123" customWidth="1"/>
    <col min="2820" max="2821" width="21.59765625" style="123" customWidth="1"/>
    <col min="2822" max="2822" width="11.09765625" style="123" bestFit="1" customWidth="1"/>
    <col min="2823" max="2823" width="17" style="123" customWidth="1"/>
    <col min="2824" max="2824" width="13.09765625" style="123" customWidth="1"/>
    <col min="2825" max="3062" width="9.09765625" style="123"/>
    <col min="3063" max="3063" width="6.09765625" style="123" customWidth="1"/>
    <col min="3064" max="3064" width="43.69921875" style="123" customWidth="1"/>
    <col min="3065" max="3065" width="18.09765625" style="123" customWidth="1"/>
    <col min="3066" max="3069" width="0" style="123" hidden="1" customWidth="1"/>
    <col min="3070" max="3070" width="16.3984375" style="123" customWidth="1"/>
    <col min="3071" max="3073" width="14.69921875" style="123" customWidth="1"/>
    <col min="3074" max="3074" width="13.8984375" style="123" customWidth="1"/>
    <col min="3075" max="3075" width="12.09765625" style="123" customWidth="1"/>
    <col min="3076" max="3077" width="21.59765625" style="123" customWidth="1"/>
    <col min="3078" max="3078" width="11.09765625" style="123" bestFit="1" customWidth="1"/>
    <col min="3079" max="3079" width="17" style="123" customWidth="1"/>
    <col min="3080" max="3080" width="13.09765625" style="123" customWidth="1"/>
    <col min="3081" max="3318" width="9.09765625" style="123"/>
    <col min="3319" max="3319" width="6.09765625" style="123" customWidth="1"/>
    <col min="3320" max="3320" width="43.69921875" style="123" customWidth="1"/>
    <col min="3321" max="3321" width="18.09765625" style="123" customWidth="1"/>
    <col min="3322" max="3325" width="0" style="123" hidden="1" customWidth="1"/>
    <col min="3326" max="3326" width="16.3984375" style="123" customWidth="1"/>
    <col min="3327" max="3329" width="14.69921875" style="123" customWidth="1"/>
    <col min="3330" max="3330" width="13.8984375" style="123" customWidth="1"/>
    <col min="3331" max="3331" width="12.09765625" style="123" customWidth="1"/>
    <col min="3332" max="3333" width="21.59765625" style="123" customWidth="1"/>
    <col min="3334" max="3334" width="11.09765625" style="123" bestFit="1" customWidth="1"/>
    <col min="3335" max="3335" width="17" style="123" customWidth="1"/>
    <col min="3336" max="3336" width="13.09765625" style="123" customWidth="1"/>
    <col min="3337" max="3574" width="9.09765625" style="123"/>
    <col min="3575" max="3575" width="6.09765625" style="123" customWidth="1"/>
    <col min="3576" max="3576" width="43.69921875" style="123" customWidth="1"/>
    <col min="3577" max="3577" width="18.09765625" style="123" customWidth="1"/>
    <col min="3578" max="3581" width="0" style="123" hidden="1" customWidth="1"/>
    <col min="3582" max="3582" width="16.3984375" style="123" customWidth="1"/>
    <col min="3583" max="3585" width="14.69921875" style="123" customWidth="1"/>
    <col min="3586" max="3586" width="13.8984375" style="123" customWidth="1"/>
    <col min="3587" max="3587" width="12.09765625" style="123" customWidth="1"/>
    <col min="3588" max="3589" width="21.59765625" style="123" customWidth="1"/>
    <col min="3590" max="3590" width="11.09765625" style="123" bestFit="1" customWidth="1"/>
    <col min="3591" max="3591" width="17" style="123" customWidth="1"/>
    <col min="3592" max="3592" width="13.09765625" style="123" customWidth="1"/>
    <col min="3593" max="3830" width="9.09765625" style="123"/>
    <col min="3831" max="3831" width="6.09765625" style="123" customWidth="1"/>
    <col min="3832" max="3832" width="43.69921875" style="123" customWidth="1"/>
    <col min="3833" max="3833" width="18.09765625" style="123" customWidth="1"/>
    <col min="3834" max="3837" width="0" style="123" hidden="1" customWidth="1"/>
    <col min="3838" max="3838" width="16.3984375" style="123" customWidth="1"/>
    <col min="3839" max="3841" width="14.69921875" style="123" customWidth="1"/>
    <col min="3842" max="3842" width="13.8984375" style="123" customWidth="1"/>
    <col min="3843" max="3843" width="12.09765625" style="123" customWidth="1"/>
    <col min="3844" max="3845" width="21.59765625" style="123" customWidth="1"/>
    <col min="3846" max="3846" width="11.09765625" style="123" bestFit="1" customWidth="1"/>
    <col min="3847" max="3847" width="17" style="123" customWidth="1"/>
    <col min="3848" max="3848" width="13.09765625" style="123" customWidth="1"/>
    <col min="3849" max="4086" width="9.09765625" style="123"/>
    <col min="4087" max="4087" width="6.09765625" style="123" customWidth="1"/>
    <col min="4088" max="4088" width="43.69921875" style="123" customWidth="1"/>
    <col min="4089" max="4089" width="18.09765625" style="123" customWidth="1"/>
    <col min="4090" max="4093" width="0" style="123" hidden="1" customWidth="1"/>
    <col min="4094" max="4094" width="16.3984375" style="123" customWidth="1"/>
    <col min="4095" max="4097" width="14.69921875" style="123" customWidth="1"/>
    <col min="4098" max="4098" width="13.8984375" style="123" customWidth="1"/>
    <col min="4099" max="4099" width="12.09765625" style="123" customWidth="1"/>
    <col min="4100" max="4101" width="21.59765625" style="123" customWidth="1"/>
    <col min="4102" max="4102" width="11.09765625" style="123" bestFit="1" customWidth="1"/>
    <col min="4103" max="4103" width="17" style="123" customWidth="1"/>
    <col min="4104" max="4104" width="13.09765625" style="123" customWidth="1"/>
    <col min="4105" max="4342" width="9.09765625" style="123"/>
    <col min="4343" max="4343" width="6.09765625" style="123" customWidth="1"/>
    <col min="4344" max="4344" width="43.69921875" style="123" customWidth="1"/>
    <col min="4345" max="4345" width="18.09765625" style="123" customWidth="1"/>
    <col min="4346" max="4349" width="0" style="123" hidden="1" customWidth="1"/>
    <col min="4350" max="4350" width="16.3984375" style="123" customWidth="1"/>
    <col min="4351" max="4353" width="14.69921875" style="123" customWidth="1"/>
    <col min="4354" max="4354" width="13.8984375" style="123" customWidth="1"/>
    <col min="4355" max="4355" width="12.09765625" style="123" customWidth="1"/>
    <col min="4356" max="4357" width="21.59765625" style="123" customWidth="1"/>
    <col min="4358" max="4358" width="11.09765625" style="123" bestFit="1" customWidth="1"/>
    <col min="4359" max="4359" width="17" style="123" customWidth="1"/>
    <col min="4360" max="4360" width="13.09765625" style="123" customWidth="1"/>
    <col min="4361" max="4598" width="9.09765625" style="123"/>
    <col min="4599" max="4599" width="6.09765625" style="123" customWidth="1"/>
    <col min="4600" max="4600" width="43.69921875" style="123" customWidth="1"/>
    <col min="4601" max="4601" width="18.09765625" style="123" customWidth="1"/>
    <col min="4602" max="4605" width="0" style="123" hidden="1" customWidth="1"/>
    <col min="4606" max="4606" width="16.3984375" style="123" customWidth="1"/>
    <col min="4607" max="4609" width="14.69921875" style="123" customWidth="1"/>
    <col min="4610" max="4610" width="13.8984375" style="123" customWidth="1"/>
    <col min="4611" max="4611" width="12.09765625" style="123" customWidth="1"/>
    <col min="4612" max="4613" width="21.59765625" style="123" customWidth="1"/>
    <col min="4614" max="4614" width="11.09765625" style="123" bestFit="1" customWidth="1"/>
    <col min="4615" max="4615" width="17" style="123" customWidth="1"/>
    <col min="4616" max="4616" width="13.09765625" style="123" customWidth="1"/>
    <col min="4617" max="4854" width="9.09765625" style="123"/>
    <col min="4855" max="4855" width="6.09765625" style="123" customWidth="1"/>
    <col min="4856" max="4856" width="43.69921875" style="123" customWidth="1"/>
    <col min="4857" max="4857" width="18.09765625" style="123" customWidth="1"/>
    <col min="4858" max="4861" width="0" style="123" hidden="1" customWidth="1"/>
    <col min="4862" max="4862" width="16.3984375" style="123" customWidth="1"/>
    <col min="4863" max="4865" width="14.69921875" style="123" customWidth="1"/>
    <col min="4866" max="4866" width="13.8984375" style="123" customWidth="1"/>
    <col min="4867" max="4867" width="12.09765625" style="123" customWidth="1"/>
    <col min="4868" max="4869" width="21.59765625" style="123" customWidth="1"/>
    <col min="4870" max="4870" width="11.09765625" style="123" bestFit="1" customWidth="1"/>
    <col min="4871" max="4871" width="17" style="123" customWidth="1"/>
    <col min="4872" max="4872" width="13.09765625" style="123" customWidth="1"/>
    <col min="4873" max="5110" width="9.09765625" style="123"/>
    <col min="5111" max="5111" width="6.09765625" style="123" customWidth="1"/>
    <col min="5112" max="5112" width="43.69921875" style="123" customWidth="1"/>
    <col min="5113" max="5113" width="18.09765625" style="123" customWidth="1"/>
    <col min="5114" max="5117" width="0" style="123" hidden="1" customWidth="1"/>
    <col min="5118" max="5118" width="16.3984375" style="123" customWidth="1"/>
    <col min="5119" max="5121" width="14.69921875" style="123" customWidth="1"/>
    <col min="5122" max="5122" width="13.8984375" style="123" customWidth="1"/>
    <col min="5123" max="5123" width="12.09765625" style="123" customWidth="1"/>
    <col min="5124" max="5125" width="21.59765625" style="123" customWidth="1"/>
    <col min="5126" max="5126" width="11.09765625" style="123" bestFit="1" customWidth="1"/>
    <col min="5127" max="5127" width="17" style="123" customWidth="1"/>
    <col min="5128" max="5128" width="13.09765625" style="123" customWidth="1"/>
    <col min="5129" max="5366" width="9.09765625" style="123"/>
    <col min="5367" max="5367" width="6.09765625" style="123" customWidth="1"/>
    <col min="5368" max="5368" width="43.69921875" style="123" customWidth="1"/>
    <col min="5369" max="5369" width="18.09765625" style="123" customWidth="1"/>
    <col min="5370" max="5373" width="0" style="123" hidden="1" customWidth="1"/>
    <col min="5374" max="5374" width="16.3984375" style="123" customWidth="1"/>
    <col min="5375" max="5377" width="14.69921875" style="123" customWidth="1"/>
    <col min="5378" max="5378" width="13.8984375" style="123" customWidth="1"/>
    <col min="5379" max="5379" width="12.09765625" style="123" customWidth="1"/>
    <col min="5380" max="5381" width="21.59765625" style="123" customWidth="1"/>
    <col min="5382" max="5382" width="11.09765625" style="123" bestFit="1" customWidth="1"/>
    <col min="5383" max="5383" width="17" style="123" customWidth="1"/>
    <col min="5384" max="5384" width="13.09765625" style="123" customWidth="1"/>
    <col min="5385" max="5622" width="9.09765625" style="123"/>
    <col min="5623" max="5623" width="6.09765625" style="123" customWidth="1"/>
    <col min="5624" max="5624" width="43.69921875" style="123" customWidth="1"/>
    <col min="5625" max="5625" width="18.09765625" style="123" customWidth="1"/>
    <col min="5626" max="5629" width="0" style="123" hidden="1" customWidth="1"/>
    <col min="5630" max="5630" width="16.3984375" style="123" customWidth="1"/>
    <col min="5631" max="5633" width="14.69921875" style="123" customWidth="1"/>
    <col min="5634" max="5634" width="13.8984375" style="123" customWidth="1"/>
    <col min="5635" max="5635" width="12.09765625" style="123" customWidth="1"/>
    <col min="5636" max="5637" width="21.59765625" style="123" customWidth="1"/>
    <col min="5638" max="5638" width="11.09765625" style="123" bestFit="1" customWidth="1"/>
    <col min="5639" max="5639" width="17" style="123" customWidth="1"/>
    <col min="5640" max="5640" width="13.09765625" style="123" customWidth="1"/>
    <col min="5641" max="5878" width="9.09765625" style="123"/>
    <col min="5879" max="5879" width="6.09765625" style="123" customWidth="1"/>
    <col min="5880" max="5880" width="43.69921875" style="123" customWidth="1"/>
    <col min="5881" max="5881" width="18.09765625" style="123" customWidth="1"/>
    <col min="5882" max="5885" width="0" style="123" hidden="1" customWidth="1"/>
    <col min="5886" max="5886" width="16.3984375" style="123" customWidth="1"/>
    <col min="5887" max="5889" width="14.69921875" style="123" customWidth="1"/>
    <col min="5890" max="5890" width="13.8984375" style="123" customWidth="1"/>
    <col min="5891" max="5891" width="12.09765625" style="123" customWidth="1"/>
    <col min="5892" max="5893" width="21.59765625" style="123" customWidth="1"/>
    <col min="5894" max="5894" width="11.09765625" style="123" bestFit="1" customWidth="1"/>
    <col min="5895" max="5895" width="17" style="123" customWidth="1"/>
    <col min="5896" max="5896" width="13.09765625" style="123" customWidth="1"/>
    <col min="5897" max="6134" width="9.09765625" style="123"/>
    <col min="6135" max="6135" width="6.09765625" style="123" customWidth="1"/>
    <col min="6136" max="6136" width="43.69921875" style="123" customWidth="1"/>
    <col min="6137" max="6137" width="18.09765625" style="123" customWidth="1"/>
    <col min="6138" max="6141" width="0" style="123" hidden="1" customWidth="1"/>
    <col min="6142" max="6142" width="16.3984375" style="123" customWidth="1"/>
    <col min="6143" max="6145" width="14.69921875" style="123" customWidth="1"/>
    <col min="6146" max="6146" width="13.8984375" style="123" customWidth="1"/>
    <col min="6147" max="6147" width="12.09765625" style="123" customWidth="1"/>
    <col min="6148" max="6149" width="21.59765625" style="123" customWidth="1"/>
    <col min="6150" max="6150" width="11.09765625" style="123" bestFit="1" customWidth="1"/>
    <col min="6151" max="6151" width="17" style="123" customWidth="1"/>
    <col min="6152" max="6152" width="13.09765625" style="123" customWidth="1"/>
    <col min="6153" max="6390" width="9.09765625" style="123"/>
    <col min="6391" max="6391" width="6.09765625" style="123" customWidth="1"/>
    <col min="6392" max="6392" width="43.69921875" style="123" customWidth="1"/>
    <col min="6393" max="6393" width="18.09765625" style="123" customWidth="1"/>
    <col min="6394" max="6397" width="0" style="123" hidden="1" customWidth="1"/>
    <col min="6398" max="6398" width="16.3984375" style="123" customWidth="1"/>
    <col min="6399" max="6401" width="14.69921875" style="123" customWidth="1"/>
    <col min="6402" max="6402" width="13.8984375" style="123" customWidth="1"/>
    <col min="6403" max="6403" width="12.09765625" style="123" customWidth="1"/>
    <col min="6404" max="6405" width="21.59765625" style="123" customWidth="1"/>
    <col min="6406" max="6406" width="11.09765625" style="123" bestFit="1" customWidth="1"/>
    <col min="6407" max="6407" width="17" style="123" customWidth="1"/>
    <col min="6408" max="6408" width="13.09765625" style="123" customWidth="1"/>
    <col min="6409" max="6646" width="9.09765625" style="123"/>
    <col min="6647" max="6647" width="6.09765625" style="123" customWidth="1"/>
    <col min="6648" max="6648" width="43.69921875" style="123" customWidth="1"/>
    <col min="6649" max="6649" width="18.09765625" style="123" customWidth="1"/>
    <col min="6650" max="6653" width="0" style="123" hidden="1" customWidth="1"/>
    <col min="6654" max="6654" width="16.3984375" style="123" customWidth="1"/>
    <col min="6655" max="6657" width="14.69921875" style="123" customWidth="1"/>
    <col min="6658" max="6658" width="13.8984375" style="123" customWidth="1"/>
    <col min="6659" max="6659" width="12.09765625" style="123" customWidth="1"/>
    <col min="6660" max="6661" width="21.59765625" style="123" customWidth="1"/>
    <col min="6662" max="6662" width="11.09765625" style="123" bestFit="1" customWidth="1"/>
    <col min="6663" max="6663" width="17" style="123" customWidth="1"/>
    <col min="6664" max="6664" width="13.09765625" style="123" customWidth="1"/>
    <col min="6665" max="6902" width="9.09765625" style="123"/>
    <col min="6903" max="6903" width="6.09765625" style="123" customWidth="1"/>
    <col min="6904" max="6904" width="43.69921875" style="123" customWidth="1"/>
    <col min="6905" max="6905" width="18.09765625" style="123" customWidth="1"/>
    <col min="6906" max="6909" width="0" style="123" hidden="1" customWidth="1"/>
    <col min="6910" max="6910" width="16.3984375" style="123" customWidth="1"/>
    <col min="6911" max="6913" width="14.69921875" style="123" customWidth="1"/>
    <col min="6914" max="6914" width="13.8984375" style="123" customWidth="1"/>
    <col min="6915" max="6915" width="12.09765625" style="123" customWidth="1"/>
    <col min="6916" max="6917" width="21.59765625" style="123" customWidth="1"/>
    <col min="6918" max="6918" width="11.09765625" style="123" bestFit="1" customWidth="1"/>
    <col min="6919" max="6919" width="17" style="123" customWidth="1"/>
    <col min="6920" max="6920" width="13.09765625" style="123" customWidth="1"/>
    <col min="6921" max="7158" width="9.09765625" style="123"/>
    <col min="7159" max="7159" width="6.09765625" style="123" customWidth="1"/>
    <col min="7160" max="7160" width="43.69921875" style="123" customWidth="1"/>
    <col min="7161" max="7161" width="18.09765625" style="123" customWidth="1"/>
    <col min="7162" max="7165" width="0" style="123" hidden="1" customWidth="1"/>
    <col min="7166" max="7166" width="16.3984375" style="123" customWidth="1"/>
    <col min="7167" max="7169" width="14.69921875" style="123" customWidth="1"/>
    <col min="7170" max="7170" width="13.8984375" style="123" customWidth="1"/>
    <col min="7171" max="7171" width="12.09765625" style="123" customWidth="1"/>
    <col min="7172" max="7173" width="21.59765625" style="123" customWidth="1"/>
    <col min="7174" max="7174" width="11.09765625" style="123" bestFit="1" customWidth="1"/>
    <col min="7175" max="7175" width="17" style="123" customWidth="1"/>
    <col min="7176" max="7176" width="13.09765625" style="123" customWidth="1"/>
    <col min="7177" max="7414" width="9.09765625" style="123"/>
    <col min="7415" max="7415" width="6.09765625" style="123" customWidth="1"/>
    <col min="7416" max="7416" width="43.69921875" style="123" customWidth="1"/>
    <col min="7417" max="7417" width="18.09765625" style="123" customWidth="1"/>
    <col min="7418" max="7421" width="0" style="123" hidden="1" customWidth="1"/>
    <col min="7422" max="7422" width="16.3984375" style="123" customWidth="1"/>
    <col min="7423" max="7425" width="14.69921875" style="123" customWidth="1"/>
    <col min="7426" max="7426" width="13.8984375" style="123" customWidth="1"/>
    <col min="7427" max="7427" width="12.09765625" style="123" customWidth="1"/>
    <col min="7428" max="7429" width="21.59765625" style="123" customWidth="1"/>
    <col min="7430" max="7430" width="11.09765625" style="123" bestFit="1" customWidth="1"/>
    <col min="7431" max="7431" width="17" style="123" customWidth="1"/>
    <col min="7432" max="7432" width="13.09765625" style="123" customWidth="1"/>
    <col min="7433" max="7670" width="9.09765625" style="123"/>
    <col min="7671" max="7671" width="6.09765625" style="123" customWidth="1"/>
    <col min="7672" max="7672" width="43.69921875" style="123" customWidth="1"/>
    <col min="7673" max="7673" width="18.09765625" style="123" customWidth="1"/>
    <col min="7674" max="7677" width="0" style="123" hidden="1" customWidth="1"/>
    <col min="7678" max="7678" width="16.3984375" style="123" customWidth="1"/>
    <col min="7679" max="7681" width="14.69921875" style="123" customWidth="1"/>
    <col min="7682" max="7682" width="13.8984375" style="123" customWidth="1"/>
    <col min="7683" max="7683" width="12.09765625" style="123" customWidth="1"/>
    <col min="7684" max="7685" width="21.59765625" style="123" customWidth="1"/>
    <col min="7686" max="7686" width="11.09765625" style="123" bestFit="1" customWidth="1"/>
    <col min="7687" max="7687" width="17" style="123" customWidth="1"/>
    <col min="7688" max="7688" width="13.09765625" style="123" customWidth="1"/>
    <col min="7689" max="7926" width="9.09765625" style="123"/>
    <col min="7927" max="7927" width="6.09765625" style="123" customWidth="1"/>
    <col min="7928" max="7928" width="43.69921875" style="123" customWidth="1"/>
    <col min="7929" max="7929" width="18.09765625" style="123" customWidth="1"/>
    <col min="7930" max="7933" width="0" style="123" hidden="1" customWidth="1"/>
    <col min="7934" max="7934" width="16.3984375" style="123" customWidth="1"/>
    <col min="7935" max="7937" width="14.69921875" style="123" customWidth="1"/>
    <col min="7938" max="7938" width="13.8984375" style="123" customWidth="1"/>
    <col min="7939" max="7939" width="12.09765625" style="123" customWidth="1"/>
    <col min="7940" max="7941" width="21.59765625" style="123" customWidth="1"/>
    <col min="7942" max="7942" width="11.09765625" style="123" bestFit="1" customWidth="1"/>
    <col min="7943" max="7943" width="17" style="123" customWidth="1"/>
    <col min="7944" max="7944" width="13.09765625" style="123" customWidth="1"/>
    <col min="7945" max="8182" width="9.09765625" style="123"/>
    <col min="8183" max="8183" width="6.09765625" style="123" customWidth="1"/>
    <col min="8184" max="8184" width="43.69921875" style="123" customWidth="1"/>
    <col min="8185" max="8185" width="18.09765625" style="123" customWidth="1"/>
    <col min="8186" max="8189" width="0" style="123" hidden="1" customWidth="1"/>
    <col min="8190" max="8190" width="16.3984375" style="123" customWidth="1"/>
    <col min="8191" max="8193" width="14.69921875" style="123" customWidth="1"/>
    <col min="8194" max="8194" width="13.8984375" style="123" customWidth="1"/>
    <col min="8195" max="8195" width="12.09765625" style="123" customWidth="1"/>
    <col min="8196" max="8197" width="21.59765625" style="123" customWidth="1"/>
    <col min="8198" max="8198" width="11.09765625" style="123" bestFit="1" customWidth="1"/>
    <col min="8199" max="8199" width="17" style="123" customWidth="1"/>
    <col min="8200" max="8200" width="13.09765625" style="123" customWidth="1"/>
    <col min="8201" max="8438" width="9.09765625" style="123"/>
    <col min="8439" max="8439" width="6.09765625" style="123" customWidth="1"/>
    <col min="8440" max="8440" width="43.69921875" style="123" customWidth="1"/>
    <col min="8441" max="8441" width="18.09765625" style="123" customWidth="1"/>
    <col min="8442" max="8445" width="0" style="123" hidden="1" customWidth="1"/>
    <col min="8446" max="8446" width="16.3984375" style="123" customWidth="1"/>
    <col min="8447" max="8449" width="14.69921875" style="123" customWidth="1"/>
    <col min="8450" max="8450" width="13.8984375" style="123" customWidth="1"/>
    <col min="8451" max="8451" width="12.09765625" style="123" customWidth="1"/>
    <col min="8452" max="8453" width="21.59765625" style="123" customWidth="1"/>
    <col min="8454" max="8454" width="11.09765625" style="123" bestFit="1" customWidth="1"/>
    <col min="8455" max="8455" width="17" style="123" customWidth="1"/>
    <col min="8456" max="8456" width="13.09765625" style="123" customWidth="1"/>
    <col min="8457" max="8694" width="9.09765625" style="123"/>
    <col min="8695" max="8695" width="6.09765625" style="123" customWidth="1"/>
    <col min="8696" max="8696" width="43.69921875" style="123" customWidth="1"/>
    <col min="8697" max="8697" width="18.09765625" style="123" customWidth="1"/>
    <col min="8698" max="8701" width="0" style="123" hidden="1" customWidth="1"/>
    <col min="8702" max="8702" width="16.3984375" style="123" customWidth="1"/>
    <col min="8703" max="8705" width="14.69921875" style="123" customWidth="1"/>
    <col min="8706" max="8706" width="13.8984375" style="123" customWidth="1"/>
    <col min="8707" max="8707" width="12.09765625" style="123" customWidth="1"/>
    <col min="8708" max="8709" width="21.59765625" style="123" customWidth="1"/>
    <col min="8710" max="8710" width="11.09765625" style="123" bestFit="1" customWidth="1"/>
    <col min="8711" max="8711" width="17" style="123" customWidth="1"/>
    <col min="8712" max="8712" width="13.09765625" style="123" customWidth="1"/>
    <col min="8713" max="8950" width="9.09765625" style="123"/>
    <col min="8951" max="8951" width="6.09765625" style="123" customWidth="1"/>
    <col min="8952" max="8952" width="43.69921875" style="123" customWidth="1"/>
    <col min="8953" max="8953" width="18.09765625" style="123" customWidth="1"/>
    <col min="8954" max="8957" width="0" style="123" hidden="1" customWidth="1"/>
    <col min="8958" max="8958" width="16.3984375" style="123" customWidth="1"/>
    <col min="8959" max="8961" width="14.69921875" style="123" customWidth="1"/>
    <col min="8962" max="8962" width="13.8984375" style="123" customWidth="1"/>
    <col min="8963" max="8963" width="12.09765625" style="123" customWidth="1"/>
    <col min="8964" max="8965" width="21.59765625" style="123" customWidth="1"/>
    <col min="8966" max="8966" width="11.09765625" style="123" bestFit="1" customWidth="1"/>
    <col min="8967" max="8967" width="17" style="123" customWidth="1"/>
    <col min="8968" max="8968" width="13.09765625" style="123" customWidth="1"/>
    <col min="8969" max="9206" width="9.09765625" style="123"/>
    <col min="9207" max="9207" width="6.09765625" style="123" customWidth="1"/>
    <col min="9208" max="9208" width="43.69921875" style="123" customWidth="1"/>
    <col min="9209" max="9209" width="18.09765625" style="123" customWidth="1"/>
    <col min="9210" max="9213" width="0" style="123" hidden="1" customWidth="1"/>
    <col min="9214" max="9214" width="16.3984375" style="123" customWidth="1"/>
    <col min="9215" max="9217" width="14.69921875" style="123" customWidth="1"/>
    <col min="9218" max="9218" width="13.8984375" style="123" customWidth="1"/>
    <col min="9219" max="9219" width="12.09765625" style="123" customWidth="1"/>
    <col min="9220" max="9221" width="21.59765625" style="123" customWidth="1"/>
    <col min="9222" max="9222" width="11.09765625" style="123" bestFit="1" customWidth="1"/>
    <col min="9223" max="9223" width="17" style="123" customWidth="1"/>
    <col min="9224" max="9224" width="13.09765625" style="123" customWidth="1"/>
    <col min="9225" max="9462" width="9.09765625" style="123"/>
    <col min="9463" max="9463" width="6.09765625" style="123" customWidth="1"/>
    <col min="9464" max="9464" width="43.69921875" style="123" customWidth="1"/>
    <col min="9465" max="9465" width="18.09765625" style="123" customWidth="1"/>
    <col min="9466" max="9469" width="0" style="123" hidden="1" customWidth="1"/>
    <col min="9470" max="9470" width="16.3984375" style="123" customWidth="1"/>
    <col min="9471" max="9473" width="14.69921875" style="123" customWidth="1"/>
    <col min="9474" max="9474" width="13.8984375" style="123" customWidth="1"/>
    <col min="9475" max="9475" width="12.09765625" style="123" customWidth="1"/>
    <col min="9476" max="9477" width="21.59765625" style="123" customWidth="1"/>
    <col min="9478" max="9478" width="11.09765625" style="123" bestFit="1" customWidth="1"/>
    <col min="9479" max="9479" width="17" style="123" customWidth="1"/>
    <col min="9480" max="9480" width="13.09765625" style="123" customWidth="1"/>
    <col min="9481" max="9718" width="9.09765625" style="123"/>
    <col min="9719" max="9719" width="6.09765625" style="123" customWidth="1"/>
    <col min="9720" max="9720" width="43.69921875" style="123" customWidth="1"/>
    <col min="9721" max="9721" width="18.09765625" style="123" customWidth="1"/>
    <col min="9722" max="9725" width="0" style="123" hidden="1" customWidth="1"/>
    <col min="9726" max="9726" width="16.3984375" style="123" customWidth="1"/>
    <col min="9727" max="9729" width="14.69921875" style="123" customWidth="1"/>
    <col min="9730" max="9730" width="13.8984375" style="123" customWidth="1"/>
    <col min="9731" max="9731" width="12.09765625" style="123" customWidth="1"/>
    <col min="9732" max="9733" width="21.59765625" style="123" customWidth="1"/>
    <col min="9734" max="9734" width="11.09765625" style="123" bestFit="1" customWidth="1"/>
    <col min="9735" max="9735" width="17" style="123" customWidth="1"/>
    <col min="9736" max="9736" width="13.09765625" style="123" customWidth="1"/>
    <col min="9737" max="9974" width="9.09765625" style="123"/>
    <col min="9975" max="9975" width="6.09765625" style="123" customWidth="1"/>
    <col min="9976" max="9976" width="43.69921875" style="123" customWidth="1"/>
    <col min="9977" max="9977" width="18.09765625" style="123" customWidth="1"/>
    <col min="9978" max="9981" width="0" style="123" hidden="1" customWidth="1"/>
    <col min="9982" max="9982" width="16.3984375" style="123" customWidth="1"/>
    <col min="9983" max="9985" width="14.69921875" style="123" customWidth="1"/>
    <col min="9986" max="9986" width="13.8984375" style="123" customWidth="1"/>
    <col min="9987" max="9987" width="12.09765625" style="123" customWidth="1"/>
    <col min="9988" max="9989" width="21.59765625" style="123" customWidth="1"/>
    <col min="9990" max="9990" width="11.09765625" style="123" bestFit="1" customWidth="1"/>
    <col min="9991" max="9991" width="17" style="123" customWidth="1"/>
    <col min="9992" max="9992" width="13.09765625" style="123" customWidth="1"/>
    <col min="9993" max="10230" width="9.09765625" style="123"/>
    <col min="10231" max="10231" width="6.09765625" style="123" customWidth="1"/>
    <col min="10232" max="10232" width="43.69921875" style="123" customWidth="1"/>
    <col min="10233" max="10233" width="18.09765625" style="123" customWidth="1"/>
    <col min="10234" max="10237" width="0" style="123" hidden="1" customWidth="1"/>
    <col min="10238" max="10238" width="16.3984375" style="123" customWidth="1"/>
    <col min="10239" max="10241" width="14.69921875" style="123" customWidth="1"/>
    <col min="10242" max="10242" width="13.8984375" style="123" customWidth="1"/>
    <col min="10243" max="10243" width="12.09765625" style="123" customWidth="1"/>
    <col min="10244" max="10245" width="21.59765625" style="123" customWidth="1"/>
    <col min="10246" max="10246" width="11.09765625" style="123" bestFit="1" customWidth="1"/>
    <col min="10247" max="10247" width="17" style="123" customWidth="1"/>
    <col min="10248" max="10248" width="13.09765625" style="123" customWidth="1"/>
    <col min="10249" max="10486" width="9.09765625" style="123"/>
    <col min="10487" max="10487" width="6.09765625" style="123" customWidth="1"/>
    <col min="10488" max="10488" width="43.69921875" style="123" customWidth="1"/>
    <col min="10489" max="10489" width="18.09765625" style="123" customWidth="1"/>
    <col min="10490" max="10493" width="0" style="123" hidden="1" customWidth="1"/>
    <col min="10494" max="10494" width="16.3984375" style="123" customWidth="1"/>
    <col min="10495" max="10497" width="14.69921875" style="123" customWidth="1"/>
    <col min="10498" max="10498" width="13.8984375" style="123" customWidth="1"/>
    <col min="10499" max="10499" width="12.09765625" style="123" customWidth="1"/>
    <col min="10500" max="10501" width="21.59765625" style="123" customWidth="1"/>
    <col min="10502" max="10502" width="11.09765625" style="123" bestFit="1" customWidth="1"/>
    <col min="10503" max="10503" width="17" style="123" customWidth="1"/>
    <col min="10504" max="10504" width="13.09765625" style="123" customWidth="1"/>
    <col min="10505" max="10742" width="9.09765625" style="123"/>
    <col min="10743" max="10743" width="6.09765625" style="123" customWidth="1"/>
    <col min="10744" max="10744" width="43.69921875" style="123" customWidth="1"/>
    <col min="10745" max="10745" width="18.09765625" style="123" customWidth="1"/>
    <col min="10746" max="10749" width="0" style="123" hidden="1" customWidth="1"/>
    <col min="10750" max="10750" width="16.3984375" style="123" customWidth="1"/>
    <col min="10751" max="10753" width="14.69921875" style="123" customWidth="1"/>
    <col min="10754" max="10754" width="13.8984375" style="123" customWidth="1"/>
    <col min="10755" max="10755" width="12.09765625" style="123" customWidth="1"/>
    <col min="10756" max="10757" width="21.59765625" style="123" customWidth="1"/>
    <col min="10758" max="10758" width="11.09765625" style="123" bestFit="1" customWidth="1"/>
    <col min="10759" max="10759" width="17" style="123" customWidth="1"/>
    <col min="10760" max="10760" width="13.09765625" style="123" customWidth="1"/>
    <col min="10761" max="10998" width="9.09765625" style="123"/>
    <col min="10999" max="10999" width="6.09765625" style="123" customWidth="1"/>
    <col min="11000" max="11000" width="43.69921875" style="123" customWidth="1"/>
    <col min="11001" max="11001" width="18.09765625" style="123" customWidth="1"/>
    <col min="11002" max="11005" width="0" style="123" hidden="1" customWidth="1"/>
    <col min="11006" max="11006" width="16.3984375" style="123" customWidth="1"/>
    <col min="11007" max="11009" width="14.69921875" style="123" customWidth="1"/>
    <col min="11010" max="11010" width="13.8984375" style="123" customWidth="1"/>
    <col min="11011" max="11011" width="12.09765625" style="123" customWidth="1"/>
    <col min="11012" max="11013" width="21.59765625" style="123" customWidth="1"/>
    <col min="11014" max="11014" width="11.09765625" style="123" bestFit="1" customWidth="1"/>
    <col min="11015" max="11015" width="17" style="123" customWidth="1"/>
    <col min="11016" max="11016" width="13.09765625" style="123" customWidth="1"/>
    <col min="11017" max="11254" width="9.09765625" style="123"/>
    <col min="11255" max="11255" width="6.09765625" style="123" customWidth="1"/>
    <col min="11256" max="11256" width="43.69921875" style="123" customWidth="1"/>
    <col min="11257" max="11257" width="18.09765625" style="123" customWidth="1"/>
    <col min="11258" max="11261" width="0" style="123" hidden="1" customWidth="1"/>
    <col min="11262" max="11262" width="16.3984375" style="123" customWidth="1"/>
    <col min="11263" max="11265" width="14.69921875" style="123" customWidth="1"/>
    <col min="11266" max="11266" width="13.8984375" style="123" customWidth="1"/>
    <col min="11267" max="11267" width="12.09765625" style="123" customWidth="1"/>
    <col min="11268" max="11269" width="21.59765625" style="123" customWidth="1"/>
    <col min="11270" max="11270" width="11.09765625" style="123" bestFit="1" customWidth="1"/>
    <col min="11271" max="11271" width="17" style="123" customWidth="1"/>
    <col min="11272" max="11272" width="13.09765625" style="123" customWidth="1"/>
    <col min="11273" max="11510" width="9.09765625" style="123"/>
    <col min="11511" max="11511" width="6.09765625" style="123" customWidth="1"/>
    <col min="11512" max="11512" width="43.69921875" style="123" customWidth="1"/>
    <col min="11513" max="11513" width="18.09765625" style="123" customWidth="1"/>
    <col min="11514" max="11517" width="0" style="123" hidden="1" customWidth="1"/>
    <col min="11518" max="11518" width="16.3984375" style="123" customWidth="1"/>
    <col min="11519" max="11521" width="14.69921875" style="123" customWidth="1"/>
    <col min="11522" max="11522" width="13.8984375" style="123" customWidth="1"/>
    <col min="11523" max="11523" width="12.09765625" style="123" customWidth="1"/>
    <col min="11524" max="11525" width="21.59765625" style="123" customWidth="1"/>
    <col min="11526" max="11526" width="11.09765625" style="123" bestFit="1" customWidth="1"/>
    <col min="11527" max="11527" width="17" style="123" customWidth="1"/>
    <col min="11528" max="11528" width="13.09765625" style="123" customWidth="1"/>
    <col min="11529" max="11766" width="9.09765625" style="123"/>
    <col min="11767" max="11767" width="6.09765625" style="123" customWidth="1"/>
    <col min="11768" max="11768" width="43.69921875" style="123" customWidth="1"/>
    <col min="11769" max="11769" width="18.09765625" style="123" customWidth="1"/>
    <col min="11770" max="11773" width="0" style="123" hidden="1" customWidth="1"/>
    <col min="11774" max="11774" width="16.3984375" style="123" customWidth="1"/>
    <col min="11775" max="11777" width="14.69921875" style="123" customWidth="1"/>
    <col min="11778" max="11778" width="13.8984375" style="123" customWidth="1"/>
    <col min="11779" max="11779" width="12.09765625" style="123" customWidth="1"/>
    <col min="11780" max="11781" width="21.59765625" style="123" customWidth="1"/>
    <col min="11782" max="11782" width="11.09765625" style="123" bestFit="1" customWidth="1"/>
    <col min="11783" max="11783" width="17" style="123" customWidth="1"/>
    <col min="11784" max="11784" width="13.09765625" style="123" customWidth="1"/>
    <col min="11785" max="12022" width="9.09765625" style="123"/>
    <col min="12023" max="12023" width="6.09765625" style="123" customWidth="1"/>
    <col min="12024" max="12024" width="43.69921875" style="123" customWidth="1"/>
    <col min="12025" max="12025" width="18.09765625" style="123" customWidth="1"/>
    <col min="12026" max="12029" width="0" style="123" hidden="1" customWidth="1"/>
    <col min="12030" max="12030" width="16.3984375" style="123" customWidth="1"/>
    <col min="12031" max="12033" width="14.69921875" style="123" customWidth="1"/>
    <col min="12034" max="12034" width="13.8984375" style="123" customWidth="1"/>
    <col min="12035" max="12035" width="12.09765625" style="123" customWidth="1"/>
    <col min="12036" max="12037" width="21.59765625" style="123" customWidth="1"/>
    <col min="12038" max="12038" width="11.09765625" style="123" bestFit="1" customWidth="1"/>
    <col min="12039" max="12039" width="17" style="123" customWidth="1"/>
    <col min="12040" max="12040" width="13.09765625" style="123" customWidth="1"/>
    <col min="12041" max="12278" width="9.09765625" style="123"/>
    <col min="12279" max="12279" width="6.09765625" style="123" customWidth="1"/>
    <col min="12280" max="12280" width="43.69921875" style="123" customWidth="1"/>
    <col min="12281" max="12281" width="18.09765625" style="123" customWidth="1"/>
    <col min="12282" max="12285" width="0" style="123" hidden="1" customWidth="1"/>
    <col min="12286" max="12286" width="16.3984375" style="123" customWidth="1"/>
    <col min="12287" max="12289" width="14.69921875" style="123" customWidth="1"/>
    <col min="12290" max="12290" width="13.8984375" style="123" customWidth="1"/>
    <col min="12291" max="12291" width="12.09765625" style="123" customWidth="1"/>
    <col min="12292" max="12293" width="21.59765625" style="123" customWidth="1"/>
    <col min="12294" max="12294" width="11.09765625" style="123" bestFit="1" customWidth="1"/>
    <col min="12295" max="12295" width="17" style="123" customWidth="1"/>
    <col min="12296" max="12296" width="13.09765625" style="123" customWidth="1"/>
    <col min="12297" max="12534" width="9.09765625" style="123"/>
    <col min="12535" max="12535" width="6.09765625" style="123" customWidth="1"/>
    <col min="12536" max="12536" width="43.69921875" style="123" customWidth="1"/>
    <col min="12537" max="12537" width="18.09765625" style="123" customWidth="1"/>
    <col min="12538" max="12541" width="0" style="123" hidden="1" customWidth="1"/>
    <col min="12542" max="12542" width="16.3984375" style="123" customWidth="1"/>
    <col min="12543" max="12545" width="14.69921875" style="123" customWidth="1"/>
    <col min="12546" max="12546" width="13.8984375" style="123" customWidth="1"/>
    <col min="12547" max="12547" width="12.09765625" style="123" customWidth="1"/>
    <col min="12548" max="12549" width="21.59765625" style="123" customWidth="1"/>
    <col min="12550" max="12550" width="11.09765625" style="123" bestFit="1" customWidth="1"/>
    <col min="12551" max="12551" width="17" style="123" customWidth="1"/>
    <col min="12552" max="12552" width="13.09765625" style="123" customWidth="1"/>
    <col min="12553" max="12790" width="9.09765625" style="123"/>
    <col min="12791" max="12791" width="6.09765625" style="123" customWidth="1"/>
    <col min="12792" max="12792" width="43.69921875" style="123" customWidth="1"/>
    <col min="12793" max="12793" width="18.09765625" style="123" customWidth="1"/>
    <col min="12794" max="12797" width="0" style="123" hidden="1" customWidth="1"/>
    <col min="12798" max="12798" width="16.3984375" style="123" customWidth="1"/>
    <col min="12799" max="12801" width="14.69921875" style="123" customWidth="1"/>
    <col min="12802" max="12802" width="13.8984375" style="123" customWidth="1"/>
    <col min="12803" max="12803" width="12.09765625" style="123" customWidth="1"/>
    <col min="12804" max="12805" width="21.59765625" style="123" customWidth="1"/>
    <col min="12806" max="12806" width="11.09765625" style="123" bestFit="1" customWidth="1"/>
    <col min="12807" max="12807" width="17" style="123" customWidth="1"/>
    <col min="12808" max="12808" width="13.09765625" style="123" customWidth="1"/>
    <col min="12809" max="13046" width="9.09765625" style="123"/>
    <col min="13047" max="13047" width="6.09765625" style="123" customWidth="1"/>
    <col min="13048" max="13048" width="43.69921875" style="123" customWidth="1"/>
    <col min="13049" max="13049" width="18.09765625" style="123" customWidth="1"/>
    <col min="13050" max="13053" width="0" style="123" hidden="1" customWidth="1"/>
    <col min="13054" max="13054" width="16.3984375" style="123" customWidth="1"/>
    <col min="13055" max="13057" width="14.69921875" style="123" customWidth="1"/>
    <col min="13058" max="13058" width="13.8984375" style="123" customWidth="1"/>
    <col min="13059" max="13059" width="12.09765625" style="123" customWidth="1"/>
    <col min="13060" max="13061" width="21.59765625" style="123" customWidth="1"/>
    <col min="13062" max="13062" width="11.09765625" style="123" bestFit="1" customWidth="1"/>
    <col min="13063" max="13063" width="17" style="123" customWidth="1"/>
    <col min="13064" max="13064" width="13.09765625" style="123" customWidth="1"/>
    <col min="13065" max="13302" width="9.09765625" style="123"/>
    <col min="13303" max="13303" width="6.09765625" style="123" customWidth="1"/>
    <col min="13304" max="13304" width="43.69921875" style="123" customWidth="1"/>
    <col min="13305" max="13305" width="18.09765625" style="123" customWidth="1"/>
    <col min="13306" max="13309" width="0" style="123" hidden="1" customWidth="1"/>
    <col min="13310" max="13310" width="16.3984375" style="123" customWidth="1"/>
    <col min="13311" max="13313" width="14.69921875" style="123" customWidth="1"/>
    <col min="13314" max="13314" width="13.8984375" style="123" customWidth="1"/>
    <col min="13315" max="13315" width="12.09765625" style="123" customWidth="1"/>
    <col min="13316" max="13317" width="21.59765625" style="123" customWidth="1"/>
    <col min="13318" max="13318" width="11.09765625" style="123" bestFit="1" customWidth="1"/>
    <col min="13319" max="13319" width="17" style="123" customWidth="1"/>
    <col min="13320" max="13320" width="13.09765625" style="123" customWidth="1"/>
    <col min="13321" max="13558" width="9.09765625" style="123"/>
    <col min="13559" max="13559" width="6.09765625" style="123" customWidth="1"/>
    <col min="13560" max="13560" width="43.69921875" style="123" customWidth="1"/>
    <col min="13561" max="13561" width="18.09765625" style="123" customWidth="1"/>
    <col min="13562" max="13565" width="0" style="123" hidden="1" customWidth="1"/>
    <col min="13566" max="13566" width="16.3984375" style="123" customWidth="1"/>
    <col min="13567" max="13569" width="14.69921875" style="123" customWidth="1"/>
    <col min="13570" max="13570" width="13.8984375" style="123" customWidth="1"/>
    <col min="13571" max="13571" width="12.09765625" style="123" customWidth="1"/>
    <col min="13572" max="13573" width="21.59765625" style="123" customWidth="1"/>
    <col min="13574" max="13574" width="11.09765625" style="123" bestFit="1" customWidth="1"/>
    <col min="13575" max="13575" width="17" style="123" customWidth="1"/>
    <col min="13576" max="13576" width="13.09765625" style="123" customWidth="1"/>
    <col min="13577" max="13814" width="9.09765625" style="123"/>
    <col min="13815" max="13815" width="6.09765625" style="123" customWidth="1"/>
    <col min="13816" max="13816" width="43.69921875" style="123" customWidth="1"/>
    <col min="13817" max="13817" width="18.09765625" style="123" customWidth="1"/>
    <col min="13818" max="13821" width="0" style="123" hidden="1" customWidth="1"/>
    <col min="13822" max="13822" width="16.3984375" style="123" customWidth="1"/>
    <col min="13823" max="13825" width="14.69921875" style="123" customWidth="1"/>
    <col min="13826" max="13826" width="13.8984375" style="123" customWidth="1"/>
    <col min="13827" max="13827" width="12.09765625" style="123" customWidth="1"/>
    <col min="13828" max="13829" width="21.59765625" style="123" customWidth="1"/>
    <col min="13830" max="13830" width="11.09765625" style="123" bestFit="1" customWidth="1"/>
    <col min="13831" max="13831" width="17" style="123" customWidth="1"/>
    <col min="13832" max="13832" width="13.09765625" style="123" customWidth="1"/>
    <col min="13833" max="14070" width="9.09765625" style="123"/>
    <col min="14071" max="14071" width="6.09765625" style="123" customWidth="1"/>
    <col min="14072" max="14072" width="43.69921875" style="123" customWidth="1"/>
    <col min="14073" max="14073" width="18.09765625" style="123" customWidth="1"/>
    <col min="14074" max="14077" width="0" style="123" hidden="1" customWidth="1"/>
    <col min="14078" max="14078" width="16.3984375" style="123" customWidth="1"/>
    <col min="14079" max="14081" width="14.69921875" style="123" customWidth="1"/>
    <col min="14082" max="14082" width="13.8984375" style="123" customWidth="1"/>
    <col min="14083" max="14083" width="12.09765625" style="123" customWidth="1"/>
    <col min="14084" max="14085" width="21.59765625" style="123" customWidth="1"/>
    <col min="14086" max="14086" width="11.09765625" style="123" bestFit="1" customWidth="1"/>
    <col min="14087" max="14087" width="17" style="123" customWidth="1"/>
    <col min="14088" max="14088" width="13.09765625" style="123" customWidth="1"/>
    <col min="14089" max="14326" width="9.09765625" style="123"/>
    <col min="14327" max="14327" width="6.09765625" style="123" customWidth="1"/>
    <col min="14328" max="14328" width="43.69921875" style="123" customWidth="1"/>
    <col min="14329" max="14329" width="18.09765625" style="123" customWidth="1"/>
    <col min="14330" max="14333" width="0" style="123" hidden="1" customWidth="1"/>
    <col min="14334" max="14334" width="16.3984375" style="123" customWidth="1"/>
    <col min="14335" max="14337" width="14.69921875" style="123" customWidth="1"/>
    <col min="14338" max="14338" width="13.8984375" style="123" customWidth="1"/>
    <col min="14339" max="14339" width="12.09765625" style="123" customWidth="1"/>
    <col min="14340" max="14341" width="21.59765625" style="123" customWidth="1"/>
    <col min="14342" max="14342" width="11.09765625" style="123" bestFit="1" customWidth="1"/>
    <col min="14343" max="14343" width="17" style="123" customWidth="1"/>
    <col min="14344" max="14344" width="13.09765625" style="123" customWidth="1"/>
    <col min="14345" max="14582" width="9.09765625" style="123"/>
    <col min="14583" max="14583" width="6.09765625" style="123" customWidth="1"/>
    <col min="14584" max="14584" width="43.69921875" style="123" customWidth="1"/>
    <col min="14585" max="14585" width="18.09765625" style="123" customWidth="1"/>
    <col min="14586" max="14589" width="0" style="123" hidden="1" customWidth="1"/>
    <col min="14590" max="14590" width="16.3984375" style="123" customWidth="1"/>
    <col min="14591" max="14593" width="14.69921875" style="123" customWidth="1"/>
    <col min="14594" max="14594" width="13.8984375" style="123" customWidth="1"/>
    <col min="14595" max="14595" width="12.09765625" style="123" customWidth="1"/>
    <col min="14596" max="14597" width="21.59765625" style="123" customWidth="1"/>
    <col min="14598" max="14598" width="11.09765625" style="123" bestFit="1" customWidth="1"/>
    <col min="14599" max="14599" width="17" style="123" customWidth="1"/>
    <col min="14600" max="14600" width="13.09765625" style="123" customWidth="1"/>
    <col min="14601" max="14838" width="9.09765625" style="123"/>
    <col min="14839" max="14839" width="6.09765625" style="123" customWidth="1"/>
    <col min="14840" max="14840" width="43.69921875" style="123" customWidth="1"/>
    <col min="14841" max="14841" width="18.09765625" style="123" customWidth="1"/>
    <col min="14842" max="14845" width="0" style="123" hidden="1" customWidth="1"/>
    <col min="14846" max="14846" width="16.3984375" style="123" customWidth="1"/>
    <col min="14847" max="14849" width="14.69921875" style="123" customWidth="1"/>
    <col min="14850" max="14850" width="13.8984375" style="123" customWidth="1"/>
    <col min="14851" max="14851" width="12.09765625" style="123" customWidth="1"/>
    <col min="14852" max="14853" width="21.59765625" style="123" customWidth="1"/>
    <col min="14854" max="14854" width="11.09765625" style="123" bestFit="1" customWidth="1"/>
    <col min="14855" max="14855" width="17" style="123" customWidth="1"/>
    <col min="14856" max="14856" width="13.09765625" style="123" customWidth="1"/>
    <col min="14857" max="15094" width="9.09765625" style="123"/>
    <col min="15095" max="15095" width="6.09765625" style="123" customWidth="1"/>
    <col min="15096" max="15096" width="43.69921875" style="123" customWidth="1"/>
    <col min="15097" max="15097" width="18.09765625" style="123" customWidth="1"/>
    <col min="15098" max="15101" width="0" style="123" hidden="1" customWidth="1"/>
    <col min="15102" max="15102" width="16.3984375" style="123" customWidth="1"/>
    <col min="15103" max="15105" width="14.69921875" style="123" customWidth="1"/>
    <col min="15106" max="15106" width="13.8984375" style="123" customWidth="1"/>
    <col min="15107" max="15107" width="12.09765625" style="123" customWidth="1"/>
    <col min="15108" max="15109" width="21.59765625" style="123" customWidth="1"/>
    <col min="15110" max="15110" width="11.09765625" style="123" bestFit="1" customWidth="1"/>
    <col min="15111" max="15111" width="17" style="123" customWidth="1"/>
    <col min="15112" max="15112" width="13.09765625" style="123" customWidth="1"/>
    <col min="15113" max="15350" width="9.09765625" style="123"/>
    <col min="15351" max="15351" width="6.09765625" style="123" customWidth="1"/>
    <col min="15352" max="15352" width="43.69921875" style="123" customWidth="1"/>
    <col min="15353" max="15353" width="18.09765625" style="123" customWidth="1"/>
    <col min="15354" max="15357" width="0" style="123" hidden="1" customWidth="1"/>
    <col min="15358" max="15358" width="16.3984375" style="123" customWidth="1"/>
    <col min="15359" max="15361" width="14.69921875" style="123" customWidth="1"/>
    <col min="15362" max="15362" width="13.8984375" style="123" customWidth="1"/>
    <col min="15363" max="15363" width="12.09765625" style="123" customWidth="1"/>
    <col min="15364" max="15365" width="21.59765625" style="123" customWidth="1"/>
    <col min="15366" max="15366" width="11.09765625" style="123" bestFit="1" customWidth="1"/>
    <col min="15367" max="15367" width="17" style="123" customWidth="1"/>
    <col min="15368" max="15368" width="13.09765625" style="123" customWidth="1"/>
    <col min="15369" max="15606" width="9.09765625" style="123"/>
    <col min="15607" max="15607" width="6.09765625" style="123" customWidth="1"/>
    <col min="15608" max="15608" width="43.69921875" style="123" customWidth="1"/>
    <col min="15609" max="15609" width="18.09765625" style="123" customWidth="1"/>
    <col min="15610" max="15613" width="0" style="123" hidden="1" customWidth="1"/>
    <col min="15614" max="15614" width="16.3984375" style="123" customWidth="1"/>
    <col min="15615" max="15617" width="14.69921875" style="123" customWidth="1"/>
    <col min="15618" max="15618" width="13.8984375" style="123" customWidth="1"/>
    <col min="15619" max="15619" width="12.09765625" style="123" customWidth="1"/>
    <col min="15620" max="15621" width="21.59765625" style="123" customWidth="1"/>
    <col min="15622" max="15622" width="11.09765625" style="123" bestFit="1" customWidth="1"/>
    <col min="15623" max="15623" width="17" style="123" customWidth="1"/>
    <col min="15624" max="15624" width="13.09765625" style="123" customWidth="1"/>
    <col min="15625" max="15862" width="9.09765625" style="123"/>
    <col min="15863" max="15863" width="6.09765625" style="123" customWidth="1"/>
    <col min="15864" max="15864" width="43.69921875" style="123" customWidth="1"/>
    <col min="15865" max="15865" width="18.09765625" style="123" customWidth="1"/>
    <col min="15866" max="15869" width="0" style="123" hidden="1" customWidth="1"/>
    <col min="15870" max="15870" width="16.3984375" style="123" customWidth="1"/>
    <col min="15871" max="15873" width="14.69921875" style="123" customWidth="1"/>
    <col min="15874" max="15874" width="13.8984375" style="123" customWidth="1"/>
    <col min="15875" max="15875" width="12.09765625" style="123" customWidth="1"/>
    <col min="15876" max="15877" width="21.59765625" style="123" customWidth="1"/>
    <col min="15878" max="15878" width="11.09765625" style="123" bestFit="1" customWidth="1"/>
    <col min="15879" max="15879" width="17" style="123" customWidth="1"/>
    <col min="15880" max="15880" width="13.09765625" style="123" customWidth="1"/>
    <col min="15881" max="16118" width="9.09765625" style="123"/>
    <col min="16119" max="16119" width="6.09765625" style="123" customWidth="1"/>
    <col min="16120" max="16120" width="43.69921875" style="123" customWidth="1"/>
    <col min="16121" max="16121" width="18.09765625" style="123" customWidth="1"/>
    <col min="16122" max="16125" width="0" style="123" hidden="1" customWidth="1"/>
    <col min="16126" max="16126" width="16.3984375" style="123" customWidth="1"/>
    <col min="16127" max="16129" width="14.69921875" style="123" customWidth="1"/>
    <col min="16130" max="16130" width="13.8984375" style="123" customWidth="1"/>
    <col min="16131" max="16131" width="12.09765625" style="123" customWidth="1"/>
    <col min="16132" max="16133" width="21.59765625" style="123" customWidth="1"/>
    <col min="16134" max="16134" width="11.09765625" style="123" bestFit="1" customWidth="1"/>
    <col min="16135" max="16135" width="17" style="123" customWidth="1"/>
    <col min="16136" max="16136" width="13.09765625" style="123" customWidth="1"/>
    <col min="16137" max="16384" width="9.09765625" style="123"/>
  </cols>
  <sheetData>
    <row r="1" spans="1:11" ht="15.75" customHeight="1" x14ac:dyDescent="0.25">
      <c r="A1" s="255" t="str">
        <f>'[1]PL 06 - MB54-31'!A1:B1</f>
        <v>HỘI ĐỒNG NHÂN DÂN</v>
      </c>
      <c r="B1" s="255"/>
      <c r="J1" s="258" t="s">
        <v>393</v>
      </c>
      <c r="K1" s="258"/>
    </row>
    <row r="2" spans="1:11" ht="15.75" customHeight="1" x14ac:dyDescent="0.25">
      <c r="A2" s="256" t="str">
        <f>'[1]PL 06 - MB54-31'!A2:B2</f>
        <v>PHƯỜNG ĐỒNG HỚI</v>
      </c>
      <c r="B2" s="256"/>
      <c r="J2" s="258" t="s">
        <v>394</v>
      </c>
      <c r="K2" s="258"/>
    </row>
    <row r="3" spans="1:11" ht="20.100000000000001" customHeight="1" x14ac:dyDescent="0.25">
      <c r="A3" s="125"/>
      <c r="B3" s="126"/>
      <c r="J3" s="124"/>
      <c r="K3" s="124"/>
    </row>
    <row r="4" spans="1:11" ht="39.6" customHeight="1" x14ac:dyDescent="0.25">
      <c r="A4" s="259" t="s">
        <v>395</v>
      </c>
      <c r="B4" s="259"/>
      <c r="C4" s="259"/>
      <c r="D4" s="259"/>
      <c r="E4" s="259"/>
      <c r="F4" s="259"/>
      <c r="G4" s="259"/>
      <c r="H4" s="259"/>
      <c r="I4" s="259"/>
      <c r="J4" s="259"/>
      <c r="K4" s="259"/>
    </row>
    <row r="5" spans="1:11" ht="18" hidden="1" customHeight="1" x14ac:dyDescent="0.25">
      <c r="A5" s="257" t="str">
        <f>'[1]PL 07- MB56-31'!A5:S5</f>
        <v>(Phụ lục kèm theo Nghị quyết số                  /NQ-HĐND ngày             /3/2026 của HĐND phường Đồng Hới)</v>
      </c>
      <c r="B5" s="257"/>
      <c r="C5" s="257"/>
      <c r="D5" s="257"/>
      <c r="E5" s="257"/>
      <c r="F5" s="257"/>
      <c r="G5" s="257"/>
      <c r="H5" s="257"/>
      <c r="I5" s="257"/>
      <c r="J5" s="257"/>
      <c r="K5" s="257"/>
    </row>
    <row r="6" spans="1:11" ht="18" customHeight="1" x14ac:dyDescent="0.25">
      <c r="A6" s="257" t="s">
        <v>494</v>
      </c>
      <c r="B6" s="257"/>
      <c r="C6" s="257"/>
      <c r="D6" s="257"/>
      <c r="E6" s="257"/>
      <c r="F6" s="257"/>
      <c r="G6" s="257"/>
      <c r="H6" s="257"/>
      <c r="I6" s="257"/>
      <c r="J6" s="257"/>
      <c r="K6" s="257"/>
    </row>
    <row r="7" spans="1:11" x14ac:dyDescent="0.25">
      <c r="A7" s="127"/>
      <c r="B7" s="127"/>
      <c r="C7" s="127"/>
      <c r="D7" s="127"/>
      <c r="E7" s="127"/>
      <c r="F7" s="127"/>
      <c r="G7" s="127"/>
      <c r="H7" s="127"/>
      <c r="I7" s="127"/>
      <c r="J7" s="260" t="s">
        <v>4</v>
      </c>
      <c r="K7" s="260"/>
    </row>
    <row r="8" spans="1:11" ht="30.75" customHeight="1" x14ac:dyDescent="0.25">
      <c r="A8" s="254" t="s">
        <v>5</v>
      </c>
      <c r="B8" s="254" t="s">
        <v>307</v>
      </c>
      <c r="C8" s="254" t="s">
        <v>396</v>
      </c>
      <c r="D8" s="251" t="s">
        <v>289</v>
      </c>
      <c r="E8" s="252"/>
      <c r="F8" s="252"/>
      <c r="G8" s="253"/>
      <c r="H8" s="254" t="s">
        <v>397</v>
      </c>
      <c r="I8" s="254" t="s">
        <v>398</v>
      </c>
      <c r="J8" s="254" t="s">
        <v>399</v>
      </c>
      <c r="K8" s="254"/>
    </row>
    <row r="9" spans="1:11" ht="30.75" customHeight="1" x14ac:dyDescent="0.25">
      <c r="A9" s="254"/>
      <c r="B9" s="254"/>
      <c r="C9" s="254"/>
      <c r="D9" s="128" t="s">
        <v>400</v>
      </c>
      <c r="E9" s="128" t="s">
        <v>401</v>
      </c>
      <c r="F9" s="128" t="s">
        <v>402</v>
      </c>
      <c r="G9" s="128" t="s">
        <v>403</v>
      </c>
      <c r="H9" s="254"/>
      <c r="I9" s="254"/>
      <c r="J9" s="128" t="s">
        <v>404</v>
      </c>
      <c r="K9" s="128" t="s">
        <v>405</v>
      </c>
    </row>
    <row r="10" spans="1:11" ht="20.25" customHeight="1" x14ac:dyDescent="0.25">
      <c r="A10" s="128" t="s">
        <v>16</v>
      </c>
      <c r="B10" s="128" t="s">
        <v>17</v>
      </c>
      <c r="C10" s="128">
        <v>1</v>
      </c>
      <c r="D10" s="128">
        <v>2</v>
      </c>
      <c r="E10" s="128">
        <v>3</v>
      </c>
      <c r="F10" s="128">
        <v>4</v>
      </c>
      <c r="G10" s="128">
        <v>5</v>
      </c>
      <c r="H10" s="128">
        <v>2</v>
      </c>
      <c r="I10" s="128" t="s">
        <v>406</v>
      </c>
      <c r="J10" s="128">
        <v>4</v>
      </c>
      <c r="K10" s="128">
        <v>5</v>
      </c>
    </row>
    <row r="11" spans="1:11" ht="28.5" customHeight="1" x14ac:dyDescent="0.25">
      <c r="A11" s="128"/>
      <c r="B11" s="129" t="s">
        <v>313</v>
      </c>
      <c r="C11" s="130">
        <f t="shared" ref="C11:K11" si="0">SUM(C12:C84)</f>
        <v>748422893507</v>
      </c>
      <c r="D11" s="130">
        <f t="shared" si="0"/>
        <v>0</v>
      </c>
      <c r="E11" s="130">
        <f t="shared" si="0"/>
        <v>0</v>
      </c>
      <c r="F11" s="130">
        <f t="shared" si="0"/>
        <v>0</v>
      </c>
      <c r="G11" s="130">
        <f t="shared" si="0"/>
        <v>0</v>
      </c>
      <c r="H11" s="130">
        <f t="shared" si="0"/>
        <v>741110635660</v>
      </c>
      <c r="I11" s="130">
        <f t="shared" si="0"/>
        <v>7312257847</v>
      </c>
      <c r="J11" s="130">
        <f t="shared" si="0"/>
        <v>1747761749</v>
      </c>
      <c r="K11" s="130">
        <f t="shared" si="0"/>
        <v>5564496098</v>
      </c>
    </row>
    <row r="12" spans="1:11" s="132" customFormat="1" ht="22.5" customHeight="1" x14ac:dyDescent="0.25">
      <c r="A12" s="105">
        <v>1</v>
      </c>
      <c r="B12" s="106" t="s">
        <v>315</v>
      </c>
      <c r="C12" s="131">
        <f>13348212000+8720000</f>
        <v>13356932000</v>
      </c>
      <c r="D12" s="131"/>
      <c r="E12" s="131"/>
      <c r="F12" s="131"/>
      <c r="G12" s="131"/>
      <c r="H12" s="131">
        <f t="shared" ref="H12:H44" si="1">C12-I12</f>
        <v>13269729762</v>
      </c>
      <c r="I12" s="131">
        <f t="shared" ref="I12:I39" si="2">SUM(J12:K12)</f>
        <v>87202238</v>
      </c>
      <c r="J12" s="131"/>
      <c r="K12" s="131">
        <f>62434000+24768238</f>
        <v>87202238</v>
      </c>
    </row>
    <row r="13" spans="1:11" s="132" customFormat="1" ht="22.5" customHeight="1" x14ac:dyDescent="0.25">
      <c r="A13" s="105">
        <v>2</v>
      </c>
      <c r="B13" s="106" t="s">
        <v>316</v>
      </c>
      <c r="C13" s="131">
        <f>10885297000+25668000</f>
        <v>10910965000</v>
      </c>
      <c r="D13" s="131"/>
      <c r="E13" s="131"/>
      <c r="F13" s="131"/>
      <c r="G13" s="131"/>
      <c r="H13" s="131">
        <f t="shared" si="1"/>
        <v>10876352426</v>
      </c>
      <c r="I13" s="131">
        <f t="shared" si="2"/>
        <v>34612574</v>
      </c>
      <c r="J13" s="131"/>
      <c r="K13" s="131">
        <v>34612574</v>
      </c>
    </row>
    <row r="14" spans="1:11" s="132" customFormat="1" ht="22.5" customHeight="1" x14ac:dyDescent="0.25">
      <c r="A14" s="105">
        <v>3</v>
      </c>
      <c r="B14" s="106" t="s">
        <v>317</v>
      </c>
      <c r="C14" s="131">
        <f>4955997000+7697000</f>
        <v>4963694000</v>
      </c>
      <c r="D14" s="131"/>
      <c r="E14" s="131"/>
      <c r="F14" s="131"/>
      <c r="G14" s="131"/>
      <c r="H14" s="131">
        <f t="shared" si="1"/>
        <v>4954310000</v>
      </c>
      <c r="I14" s="131">
        <f t="shared" si="2"/>
        <v>9384000</v>
      </c>
      <c r="J14" s="131"/>
      <c r="K14" s="131">
        <v>9384000</v>
      </c>
    </row>
    <row r="15" spans="1:11" s="132" customFormat="1" ht="22.5" customHeight="1" x14ac:dyDescent="0.25">
      <c r="A15" s="105">
        <v>4</v>
      </c>
      <c r="B15" s="106" t="s">
        <v>318</v>
      </c>
      <c r="C15" s="131">
        <f>12489921000+33761000</f>
        <v>12523682000</v>
      </c>
      <c r="D15" s="131"/>
      <c r="E15" s="131"/>
      <c r="F15" s="131"/>
      <c r="G15" s="131"/>
      <c r="H15" s="131">
        <f t="shared" si="1"/>
        <v>12470209000</v>
      </c>
      <c r="I15" s="131">
        <f t="shared" si="2"/>
        <v>53473000</v>
      </c>
      <c r="J15" s="131"/>
      <c r="K15" s="131">
        <v>53473000</v>
      </c>
    </row>
    <row r="16" spans="1:11" s="132" customFormat="1" ht="22.5" customHeight="1" x14ac:dyDescent="0.25">
      <c r="A16" s="105">
        <v>5</v>
      </c>
      <c r="B16" s="106" t="s">
        <v>319</v>
      </c>
      <c r="C16" s="131">
        <f>8977594000+18140000</f>
        <v>8995734000</v>
      </c>
      <c r="D16" s="131"/>
      <c r="E16" s="131"/>
      <c r="F16" s="131"/>
      <c r="G16" s="131"/>
      <c r="H16" s="131">
        <f>C16-I16</f>
        <v>8860399000</v>
      </c>
      <c r="I16" s="131">
        <f t="shared" si="2"/>
        <v>135335000</v>
      </c>
      <c r="J16" s="131"/>
      <c r="K16" s="131">
        <f>135335000</f>
        <v>135335000</v>
      </c>
    </row>
    <row r="17" spans="1:11" s="132" customFormat="1" ht="22.5" customHeight="1" x14ac:dyDescent="0.25">
      <c r="A17" s="105">
        <v>6</v>
      </c>
      <c r="B17" s="106" t="s">
        <v>320</v>
      </c>
      <c r="C17" s="131">
        <f>6233217000+11065000</f>
        <v>6244282000</v>
      </c>
      <c r="D17" s="131"/>
      <c r="E17" s="131"/>
      <c r="F17" s="131"/>
      <c r="G17" s="131"/>
      <c r="H17" s="131">
        <f t="shared" si="1"/>
        <v>6219532596</v>
      </c>
      <c r="I17" s="131">
        <f t="shared" si="2"/>
        <v>24749404</v>
      </c>
      <c r="J17" s="131"/>
      <c r="K17" s="131">
        <v>24749404</v>
      </c>
    </row>
    <row r="18" spans="1:11" s="132" customFormat="1" ht="22.5" customHeight="1" x14ac:dyDescent="0.25">
      <c r="A18" s="105">
        <v>7</v>
      </c>
      <c r="B18" s="106" t="s">
        <v>321</v>
      </c>
      <c r="C18" s="131">
        <f>6944907000+16102000</f>
        <v>6961009000</v>
      </c>
      <c r="D18" s="131"/>
      <c r="E18" s="131"/>
      <c r="F18" s="131"/>
      <c r="G18" s="131"/>
      <c r="H18" s="131">
        <f>C18-I18</f>
        <v>6942339000</v>
      </c>
      <c r="I18" s="131">
        <f>SUM(J18:K18)</f>
        <v>18670000</v>
      </c>
      <c r="J18" s="131"/>
      <c r="K18" s="131">
        <v>18670000</v>
      </c>
    </row>
    <row r="19" spans="1:11" s="132" customFormat="1" ht="22.5" customHeight="1" x14ac:dyDescent="0.25">
      <c r="A19" s="105">
        <v>8</v>
      </c>
      <c r="B19" s="106" t="s">
        <v>322</v>
      </c>
      <c r="C19" s="131">
        <f>7838596000+19159000</f>
        <v>7857755000</v>
      </c>
      <c r="D19" s="131"/>
      <c r="E19" s="131"/>
      <c r="F19" s="131"/>
      <c r="G19" s="131"/>
      <c r="H19" s="131">
        <f t="shared" si="1"/>
        <v>7833975742</v>
      </c>
      <c r="I19" s="131">
        <f t="shared" si="2"/>
        <v>23779258</v>
      </c>
      <c r="J19" s="131"/>
      <c r="K19" s="131">
        <v>23779258</v>
      </c>
    </row>
    <row r="20" spans="1:11" s="132" customFormat="1" ht="22.5" customHeight="1" x14ac:dyDescent="0.25">
      <c r="A20" s="105">
        <v>9</v>
      </c>
      <c r="B20" s="106" t="s">
        <v>323</v>
      </c>
      <c r="C20" s="131">
        <f>8155906000+4442000</f>
        <v>8160348000</v>
      </c>
      <c r="D20" s="131"/>
      <c r="E20" s="131"/>
      <c r="F20" s="131"/>
      <c r="G20" s="131"/>
      <c r="H20" s="131">
        <f t="shared" si="1"/>
        <v>8150205280</v>
      </c>
      <c r="I20" s="131">
        <f t="shared" si="2"/>
        <v>10142720</v>
      </c>
      <c r="J20" s="131"/>
      <c r="K20" s="131">
        <v>10142720</v>
      </c>
    </row>
    <row r="21" spans="1:11" s="132" customFormat="1" ht="22.5" customHeight="1" x14ac:dyDescent="0.25">
      <c r="A21" s="105">
        <v>10</v>
      </c>
      <c r="B21" s="109" t="s">
        <v>324</v>
      </c>
      <c r="C21" s="131">
        <f>14958747000+46281000</f>
        <v>15005028000</v>
      </c>
      <c r="D21" s="131"/>
      <c r="E21" s="131"/>
      <c r="F21" s="131"/>
      <c r="G21" s="131"/>
      <c r="H21" s="131">
        <f t="shared" si="1"/>
        <v>14950261000</v>
      </c>
      <c r="I21" s="131">
        <f t="shared" si="2"/>
        <v>54767000</v>
      </c>
      <c r="J21" s="131"/>
      <c r="K21" s="131">
        <v>54767000</v>
      </c>
    </row>
    <row r="22" spans="1:11" s="132" customFormat="1" ht="22.5" customHeight="1" x14ac:dyDescent="0.25">
      <c r="A22" s="105">
        <v>11</v>
      </c>
      <c r="B22" s="109" t="s">
        <v>325</v>
      </c>
      <c r="C22" s="131">
        <f>7697009000+27733000</f>
        <v>7724742000</v>
      </c>
      <c r="D22" s="131"/>
      <c r="E22" s="131"/>
      <c r="F22" s="131"/>
      <c r="G22" s="131"/>
      <c r="H22" s="131">
        <f t="shared" si="1"/>
        <v>7681657560</v>
      </c>
      <c r="I22" s="131">
        <f t="shared" si="2"/>
        <v>43084440</v>
      </c>
      <c r="J22" s="131"/>
      <c r="K22" s="131">
        <v>43084440</v>
      </c>
    </row>
    <row r="23" spans="1:11" s="132" customFormat="1" ht="22.5" customHeight="1" x14ac:dyDescent="0.25">
      <c r="A23" s="105">
        <v>12</v>
      </c>
      <c r="B23" s="109" t="s">
        <v>326</v>
      </c>
      <c r="C23" s="131">
        <f>11849859000+36067000</f>
        <v>11885926000</v>
      </c>
      <c r="D23" s="131"/>
      <c r="E23" s="131"/>
      <c r="F23" s="131"/>
      <c r="G23" s="131"/>
      <c r="H23" s="131">
        <f t="shared" si="1"/>
        <v>11847871000</v>
      </c>
      <c r="I23" s="131">
        <f t="shared" si="2"/>
        <v>38055000</v>
      </c>
      <c r="J23" s="131"/>
      <c r="K23" s="131">
        <v>38055000</v>
      </c>
    </row>
    <row r="24" spans="1:11" s="132" customFormat="1" ht="22.5" customHeight="1" x14ac:dyDescent="0.25">
      <c r="A24" s="105">
        <v>13</v>
      </c>
      <c r="B24" s="109" t="s">
        <v>327</v>
      </c>
      <c r="C24" s="131">
        <f>6684767000+19151000</f>
        <v>6703918000</v>
      </c>
      <c r="D24" s="131"/>
      <c r="E24" s="131"/>
      <c r="F24" s="131"/>
      <c r="G24" s="131"/>
      <c r="H24" s="131">
        <f t="shared" si="1"/>
        <v>6662352054</v>
      </c>
      <c r="I24" s="131">
        <f t="shared" si="2"/>
        <v>41565946</v>
      </c>
      <c r="J24" s="131"/>
      <c r="K24" s="131">
        <v>41565946</v>
      </c>
    </row>
    <row r="25" spans="1:11" s="132" customFormat="1" ht="22.5" customHeight="1" x14ac:dyDescent="0.25">
      <c r="A25" s="105">
        <v>14</v>
      </c>
      <c r="B25" s="109" t="s">
        <v>328</v>
      </c>
      <c r="C25" s="131">
        <f>8228295000+24222000</f>
        <v>8252517000</v>
      </c>
      <c r="D25" s="131"/>
      <c r="E25" s="131"/>
      <c r="F25" s="131"/>
      <c r="G25" s="131"/>
      <c r="H25" s="131">
        <f t="shared" si="1"/>
        <v>8226184000</v>
      </c>
      <c r="I25" s="131">
        <f t="shared" si="2"/>
        <v>26333000</v>
      </c>
      <c r="J25" s="131"/>
      <c r="K25" s="131">
        <v>26333000</v>
      </c>
    </row>
    <row r="26" spans="1:11" s="132" customFormat="1" ht="22.5" customHeight="1" x14ac:dyDescent="0.25">
      <c r="A26" s="105">
        <v>15</v>
      </c>
      <c r="B26" s="109" t="s">
        <v>329</v>
      </c>
      <c r="C26" s="131">
        <f>8819097000+27095000</f>
        <v>8846192000</v>
      </c>
      <c r="D26" s="131"/>
      <c r="E26" s="131"/>
      <c r="F26" s="131"/>
      <c r="G26" s="131"/>
      <c r="H26" s="131">
        <f t="shared" si="1"/>
        <v>8802508499</v>
      </c>
      <c r="I26" s="131">
        <f t="shared" si="2"/>
        <v>43683501</v>
      </c>
      <c r="J26" s="131"/>
      <c r="K26" s="131">
        <v>43683501</v>
      </c>
    </row>
    <row r="27" spans="1:11" s="132" customFormat="1" ht="22.5" customHeight="1" x14ac:dyDescent="0.25">
      <c r="A27" s="105">
        <v>16</v>
      </c>
      <c r="B27" s="109" t="s">
        <v>330</v>
      </c>
      <c r="C27" s="131">
        <f>7453775000</f>
        <v>7453775000</v>
      </c>
      <c r="D27" s="131"/>
      <c r="E27" s="131"/>
      <c r="F27" s="131"/>
      <c r="G27" s="131"/>
      <c r="H27" s="131">
        <f>C27-I27</f>
        <v>7446653957</v>
      </c>
      <c r="I27" s="131">
        <f t="shared" si="2"/>
        <v>7121043</v>
      </c>
      <c r="J27" s="131"/>
      <c r="K27" s="131">
        <v>7121043</v>
      </c>
    </row>
    <row r="28" spans="1:11" s="132" customFormat="1" ht="22.5" customHeight="1" x14ac:dyDescent="0.25">
      <c r="A28" s="105">
        <v>17</v>
      </c>
      <c r="B28" s="109" t="s">
        <v>331</v>
      </c>
      <c r="C28" s="131">
        <f>9964619000+31563000</f>
        <v>9996182000</v>
      </c>
      <c r="D28" s="131"/>
      <c r="E28" s="131"/>
      <c r="F28" s="131"/>
      <c r="G28" s="131"/>
      <c r="H28" s="131">
        <f t="shared" si="1"/>
        <v>9956364800</v>
      </c>
      <c r="I28" s="131">
        <f t="shared" si="2"/>
        <v>39817200</v>
      </c>
      <c r="J28" s="131"/>
      <c r="K28" s="131">
        <v>39817200</v>
      </c>
    </row>
    <row r="29" spans="1:11" s="132" customFormat="1" ht="22.5" customHeight="1" x14ac:dyDescent="0.25">
      <c r="A29" s="105">
        <v>18</v>
      </c>
      <c r="B29" s="109" t="s">
        <v>332</v>
      </c>
      <c r="C29" s="131">
        <f>6387256000+16952000</f>
        <v>6404208000</v>
      </c>
      <c r="D29" s="131"/>
      <c r="E29" s="131"/>
      <c r="F29" s="131"/>
      <c r="G29" s="131"/>
      <c r="H29" s="131">
        <f t="shared" si="1"/>
        <v>6382521958</v>
      </c>
      <c r="I29" s="131">
        <f t="shared" si="2"/>
        <v>21686042</v>
      </c>
      <c r="J29" s="131"/>
      <c r="K29" s="131">
        <v>21686042</v>
      </c>
    </row>
    <row r="30" spans="1:11" s="132" customFormat="1" ht="22.5" customHeight="1" x14ac:dyDescent="0.25">
      <c r="A30" s="105">
        <v>19</v>
      </c>
      <c r="B30" s="109" t="s">
        <v>333</v>
      </c>
      <c r="C30" s="131">
        <f>6282443000+14328000</f>
        <v>6296771000</v>
      </c>
      <c r="D30" s="131"/>
      <c r="E30" s="131"/>
      <c r="F30" s="131"/>
      <c r="G30" s="131"/>
      <c r="H30" s="131">
        <f t="shared" si="1"/>
        <v>6275872280</v>
      </c>
      <c r="I30" s="131">
        <f t="shared" si="2"/>
        <v>20898720</v>
      </c>
      <c r="J30" s="131"/>
      <c r="K30" s="131">
        <v>20898720</v>
      </c>
    </row>
    <row r="31" spans="1:11" s="132" customFormat="1" ht="22.5" customHeight="1" x14ac:dyDescent="0.25">
      <c r="A31" s="105">
        <v>20</v>
      </c>
      <c r="B31" s="109" t="s">
        <v>334</v>
      </c>
      <c r="C31" s="131">
        <f>5674002000+15463000</f>
        <v>5689465000</v>
      </c>
      <c r="D31" s="131"/>
      <c r="E31" s="131"/>
      <c r="F31" s="131"/>
      <c r="G31" s="131"/>
      <c r="H31" s="131">
        <f t="shared" si="1"/>
        <v>5674002000</v>
      </c>
      <c r="I31" s="131">
        <f t="shared" si="2"/>
        <v>15463000</v>
      </c>
      <c r="J31" s="131"/>
      <c r="K31" s="131">
        <v>15463000</v>
      </c>
    </row>
    <row r="32" spans="1:11" s="132" customFormat="1" ht="22.5" customHeight="1" x14ac:dyDescent="0.25">
      <c r="A32" s="105">
        <v>21</v>
      </c>
      <c r="B32" s="110" t="s">
        <v>335</v>
      </c>
      <c r="C32" s="131">
        <f>6253630000+2731000</f>
        <v>6256361000</v>
      </c>
      <c r="D32" s="131"/>
      <c r="E32" s="131"/>
      <c r="F32" s="131"/>
      <c r="G32" s="131"/>
      <c r="H32" s="131">
        <f t="shared" si="1"/>
        <v>6253630000</v>
      </c>
      <c r="I32" s="131">
        <f t="shared" si="2"/>
        <v>2731000</v>
      </c>
      <c r="J32" s="131"/>
      <c r="K32" s="131">
        <v>2731000</v>
      </c>
    </row>
    <row r="33" spans="1:11" s="132" customFormat="1" ht="22.5" customHeight="1" x14ac:dyDescent="0.25">
      <c r="A33" s="105">
        <v>22</v>
      </c>
      <c r="B33" s="106" t="s">
        <v>336</v>
      </c>
      <c r="C33" s="131">
        <f>5967880000+7240000</f>
        <v>5975120000</v>
      </c>
      <c r="D33" s="131"/>
      <c r="E33" s="131"/>
      <c r="F33" s="131"/>
      <c r="G33" s="131"/>
      <c r="H33" s="131">
        <f t="shared" si="1"/>
        <v>5967880000</v>
      </c>
      <c r="I33" s="131">
        <f t="shared" si="2"/>
        <v>7240000</v>
      </c>
      <c r="J33" s="131"/>
      <c r="K33" s="131">
        <v>7240000</v>
      </c>
    </row>
    <row r="34" spans="1:11" s="132" customFormat="1" ht="22.5" customHeight="1" x14ac:dyDescent="0.25">
      <c r="A34" s="105">
        <v>23</v>
      </c>
      <c r="B34" s="106" t="s">
        <v>337</v>
      </c>
      <c r="C34" s="131">
        <f>3554219000+5134000</f>
        <v>3559353000</v>
      </c>
      <c r="D34" s="131"/>
      <c r="E34" s="131"/>
      <c r="F34" s="131"/>
      <c r="G34" s="131"/>
      <c r="H34" s="131">
        <f t="shared" si="1"/>
        <v>3554219000</v>
      </c>
      <c r="I34" s="131">
        <f t="shared" si="2"/>
        <v>5134000</v>
      </c>
      <c r="J34" s="131"/>
      <c r="K34" s="131">
        <v>5134000</v>
      </c>
    </row>
    <row r="35" spans="1:11" s="132" customFormat="1" ht="22.5" customHeight="1" x14ac:dyDescent="0.25">
      <c r="A35" s="105">
        <v>24</v>
      </c>
      <c r="B35" s="106" t="s">
        <v>338</v>
      </c>
      <c r="C35" s="131">
        <f>6959302000+9610000</f>
        <v>6968912000</v>
      </c>
      <c r="D35" s="131"/>
      <c r="E35" s="131"/>
      <c r="F35" s="131"/>
      <c r="G35" s="131"/>
      <c r="H35" s="131">
        <f t="shared" si="1"/>
        <v>6953391200</v>
      </c>
      <c r="I35" s="131">
        <f t="shared" si="2"/>
        <v>15520800</v>
      </c>
      <c r="J35" s="131"/>
      <c r="K35" s="131">
        <v>15520800</v>
      </c>
    </row>
    <row r="36" spans="1:11" s="132" customFormat="1" ht="22.5" customHeight="1" x14ac:dyDescent="0.25">
      <c r="A36" s="105">
        <v>25</v>
      </c>
      <c r="B36" s="106" t="s">
        <v>339</v>
      </c>
      <c r="C36" s="131">
        <f>10505085000+17193000</f>
        <v>10522278000</v>
      </c>
      <c r="D36" s="131"/>
      <c r="E36" s="131"/>
      <c r="F36" s="131"/>
      <c r="G36" s="131"/>
      <c r="H36" s="131">
        <f t="shared" si="1"/>
        <v>10485272891</v>
      </c>
      <c r="I36" s="131">
        <f t="shared" si="2"/>
        <v>37005109</v>
      </c>
      <c r="J36" s="131"/>
      <c r="K36" s="131">
        <v>37005109</v>
      </c>
    </row>
    <row r="37" spans="1:11" s="132" customFormat="1" ht="22.5" customHeight="1" x14ac:dyDescent="0.25">
      <c r="A37" s="105">
        <v>26</v>
      </c>
      <c r="B37" s="106" t="s">
        <v>340</v>
      </c>
      <c r="C37" s="131">
        <f>15060000+10439720000</f>
        <v>10454780000</v>
      </c>
      <c r="D37" s="131"/>
      <c r="E37" s="131"/>
      <c r="F37" s="131"/>
      <c r="G37" s="131"/>
      <c r="H37" s="131">
        <f t="shared" si="1"/>
        <v>10281494640</v>
      </c>
      <c r="I37" s="131">
        <f>SUM(J37:K37)</f>
        <v>173285360</v>
      </c>
      <c r="J37" s="131">
        <v>116549360</v>
      </c>
      <c r="K37" s="131">
        <f>173285360-J37</f>
        <v>56736000</v>
      </c>
    </row>
    <row r="38" spans="1:11" s="132" customFormat="1" ht="22.5" customHeight="1" x14ac:dyDescent="0.25">
      <c r="A38" s="105">
        <v>27</v>
      </c>
      <c r="B38" s="106" t="s">
        <v>341</v>
      </c>
      <c r="C38" s="131">
        <f>8386018000</f>
        <v>8386018000</v>
      </c>
      <c r="D38" s="131"/>
      <c r="E38" s="131"/>
      <c r="F38" s="131"/>
      <c r="G38" s="131"/>
      <c r="H38" s="131">
        <f t="shared" si="1"/>
        <v>7887490490</v>
      </c>
      <c r="I38" s="131">
        <f t="shared" si="2"/>
        <v>498527510</v>
      </c>
      <c r="J38" s="131"/>
      <c r="K38" s="131">
        <v>498527510</v>
      </c>
    </row>
    <row r="39" spans="1:11" s="132" customFormat="1" ht="22.5" customHeight="1" x14ac:dyDescent="0.25">
      <c r="A39" s="105">
        <v>28</v>
      </c>
      <c r="B39" s="106" t="s">
        <v>342</v>
      </c>
      <c r="C39" s="131">
        <f>6234406000+11084000</f>
        <v>6245490000</v>
      </c>
      <c r="D39" s="131"/>
      <c r="E39" s="131"/>
      <c r="F39" s="131"/>
      <c r="G39" s="131"/>
      <c r="H39" s="131">
        <f t="shared" si="1"/>
        <v>6228029200</v>
      </c>
      <c r="I39" s="131">
        <f t="shared" si="2"/>
        <v>17460800</v>
      </c>
      <c r="J39" s="131"/>
      <c r="K39" s="131">
        <v>17460800</v>
      </c>
    </row>
    <row r="40" spans="1:11" s="132" customFormat="1" ht="22.5" customHeight="1" x14ac:dyDescent="0.25">
      <c r="A40" s="105">
        <v>29</v>
      </c>
      <c r="B40" s="106" t="s">
        <v>343</v>
      </c>
      <c r="C40" s="131">
        <f>5939185000+8583000</f>
        <v>5947768000</v>
      </c>
      <c r="D40" s="131"/>
      <c r="E40" s="131"/>
      <c r="F40" s="131"/>
      <c r="G40" s="131"/>
      <c r="H40" s="131">
        <f t="shared" si="1"/>
        <v>5936047000</v>
      </c>
      <c r="I40" s="131">
        <f>SUM(J40:K40)</f>
        <v>11721000</v>
      </c>
      <c r="J40" s="131"/>
      <c r="K40" s="131">
        <v>11721000</v>
      </c>
    </row>
    <row r="41" spans="1:11" s="132" customFormat="1" ht="22.5" customHeight="1" x14ac:dyDescent="0.25">
      <c r="A41" s="105">
        <v>30</v>
      </c>
      <c r="B41" s="111" t="s">
        <v>344</v>
      </c>
      <c r="C41" s="131">
        <v>20311103960</v>
      </c>
      <c r="D41" s="131"/>
      <c r="E41" s="131"/>
      <c r="F41" s="131"/>
      <c r="G41" s="131"/>
      <c r="H41" s="131">
        <f t="shared" si="1"/>
        <v>20311103960</v>
      </c>
      <c r="I41" s="131">
        <f t="shared" ref="I41:I83" si="3">SUM(J41:K41)</f>
        <v>0</v>
      </c>
      <c r="J41" s="131"/>
      <c r="K41" s="131"/>
    </row>
    <row r="42" spans="1:11" s="132" customFormat="1" ht="22.5" customHeight="1" x14ac:dyDescent="0.25">
      <c r="A42" s="105">
        <v>31</v>
      </c>
      <c r="B42" s="111" t="s">
        <v>345</v>
      </c>
      <c r="C42" s="131">
        <v>87080000</v>
      </c>
      <c r="D42" s="131"/>
      <c r="E42" s="131"/>
      <c r="F42" s="131"/>
      <c r="G42" s="131"/>
      <c r="H42" s="131">
        <f t="shared" si="1"/>
        <v>87080000</v>
      </c>
      <c r="I42" s="131">
        <f t="shared" si="3"/>
        <v>0</v>
      </c>
      <c r="J42" s="131"/>
      <c r="K42" s="131"/>
    </row>
    <row r="43" spans="1:11" s="132" customFormat="1" ht="22.5" customHeight="1" x14ac:dyDescent="0.25">
      <c r="A43" s="105">
        <v>32</v>
      </c>
      <c r="B43" s="111" t="s">
        <v>346</v>
      </c>
      <c r="C43" s="131">
        <v>5682282736</v>
      </c>
      <c r="D43" s="131"/>
      <c r="E43" s="131"/>
      <c r="F43" s="131"/>
      <c r="G43" s="131"/>
      <c r="H43" s="131">
        <f t="shared" si="1"/>
        <v>5682282736</v>
      </c>
      <c r="I43" s="131">
        <f t="shared" si="3"/>
        <v>0</v>
      </c>
      <c r="J43" s="131"/>
      <c r="K43" s="131"/>
    </row>
    <row r="44" spans="1:11" s="132" customFormat="1" ht="22.5" customHeight="1" x14ac:dyDescent="0.25">
      <c r="A44" s="105">
        <v>33</v>
      </c>
      <c r="B44" s="111" t="s">
        <v>347</v>
      </c>
      <c r="C44" s="131">
        <v>681503118</v>
      </c>
      <c r="D44" s="131"/>
      <c r="E44" s="131"/>
      <c r="F44" s="131"/>
      <c r="G44" s="131"/>
      <c r="H44" s="131">
        <f t="shared" si="1"/>
        <v>681503118</v>
      </c>
      <c r="I44" s="131">
        <f t="shared" si="3"/>
        <v>0</v>
      </c>
      <c r="J44" s="131"/>
      <c r="K44" s="131"/>
    </row>
    <row r="45" spans="1:11" s="132" customFormat="1" ht="30" customHeight="1" x14ac:dyDescent="0.25">
      <c r="A45" s="105">
        <v>34</v>
      </c>
      <c r="B45" s="111" t="s">
        <v>348</v>
      </c>
      <c r="C45" s="131">
        <v>9399417806</v>
      </c>
      <c r="D45" s="131"/>
      <c r="E45" s="131"/>
      <c r="F45" s="131"/>
      <c r="G45" s="131"/>
      <c r="H45" s="131">
        <f>C45-I45</f>
        <v>9399417806</v>
      </c>
      <c r="I45" s="131">
        <f>SUM(J45:K45)</f>
        <v>0</v>
      </c>
      <c r="J45" s="131"/>
      <c r="K45" s="131"/>
    </row>
    <row r="46" spans="1:11" s="132" customFormat="1" ht="22.5" customHeight="1" x14ac:dyDescent="0.25">
      <c r="A46" s="105">
        <v>35</v>
      </c>
      <c r="B46" s="111" t="s">
        <v>349</v>
      </c>
      <c r="C46" s="131">
        <v>5066757245</v>
      </c>
      <c r="D46" s="131"/>
      <c r="E46" s="131"/>
      <c r="F46" s="131"/>
      <c r="G46" s="131"/>
      <c r="H46" s="131">
        <f t="shared" ref="H46:H83" si="4">C46-I46</f>
        <v>5066757245</v>
      </c>
      <c r="I46" s="131">
        <f t="shared" si="3"/>
        <v>0</v>
      </c>
      <c r="J46" s="131"/>
      <c r="K46" s="131"/>
    </row>
    <row r="47" spans="1:11" s="132" customFormat="1" ht="22.5" customHeight="1" x14ac:dyDescent="0.25">
      <c r="A47" s="105">
        <v>36</v>
      </c>
      <c r="B47" s="113" t="s">
        <v>350</v>
      </c>
      <c r="C47" s="131">
        <v>311484300</v>
      </c>
      <c r="D47" s="131"/>
      <c r="E47" s="131"/>
      <c r="F47" s="131"/>
      <c r="G47" s="131"/>
      <c r="H47" s="131">
        <f>C47-I47</f>
        <v>311484300</v>
      </c>
      <c r="I47" s="131">
        <f>SUM(J47:K47)</f>
        <v>0</v>
      </c>
      <c r="J47" s="131"/>
      <c r="K47" s="131"/>
    </row>
    <row r="48" spans="1:11" s="132" customFormat="1" ht="22.5" customHeight="1" x14ac:dyDescent="0.25">
      <c r="A48" s="105">
        <v>37</v>
      </c>
      <c r="B48" s="111" t="s">
        <v>351</v>
      </c>
      <c r="C48" s="131">
        <f>137289457222+11700000</f>
        <v>137301157222</v>
      </c>
      <c r="D48" s="131"/>
      <c r="E48" s="131"/>
      <c r="F48" s="131"/>
      <c r="G48" s="131"/>
      <c r="H48" s="131">
        <f t="shared" si="4"/>
        <v>134750518355</v>
      </c>
      <c r="I48" s="131">
        <f t="shared" si="3"/>
        <v>2550638867</v>
      </c>
      <c r="J48" s="131">
        <v>262839000</v>
      </c>
      <c r="K48" s="131">
        <f>2550638867-J48</f>
        <v>2287799867</v>
      </c>
    </row>
    <row r="49" spans="1:11" s="132" customFormat="1" ht="22.5" customHeight="1" x14ac:dyDescent="0.25">
      <c r="A49" s="105">
        <v>38</v>
      </c>
      <c r="B49" s="113" t="s">
        <v>352</v>
      </c>
      <c r="C49" s="131">
        <v>3998574429</v>
      </c>
      <c r="D49" s="131"/>
      <c r="E49" s="131"/>
      <c r="F49" s="131"/>
      <c r="G49" s="131"/>
      <c r="H49" s="131">
        <f t="shared" si="4"/>
        <v>3998574429</v>
      </c>
      <c r="I49" s="131">
        <f t="shared" si="3"/>
        <v>0</v>
      </c>
      <c r="J49" s="131"/>
      <c r="K49" s="131"/>
    </row>
    <row r="50" spans="1:11" s="132" customFormat="1" ht="22.5" customHeight="1" x14ac:dyDescent="0.25">
      <c r="A50" s="105">
        <v>39</v>
      </c>
      <c r="B50" s="113" t="s">
        <v>353</v>
      </c>
      <c r="C50" s="131">
        <v>1004973871</v>
      </c>
      <c r="D50" s="131"/>
      <c r="E50" s="131"/>
      <c r="F50" s="131"/>
      <c r="G50" s="131"/>
      <c r="H50" s="131">
        <f t="shared" si="4"/>
        <v>1004973871</v>
      </c>
      <c r="I50" s="131">
        <f t="shared" si="3"/>
        <v>0</v>
      </c>
      <c r="J50" s="131"/>
      <c r="K50" s="131"/>
    </row>
    <row r="51" spans="1:11" s="132" customFormat="1" ht="22.5" customHeight="1" x14ac:dyDescent="0.25">
      <c r="A51" s="105">
        <v>40</v>
      </c>
      <c r="B51" s="113" t="s">
        <v>354</v>
      </c>
      <c r="C51" s="131">
        <v>7989878760</v>
      </c>
      <c r="D51" s="131"/>
      <c r="E51" s="131"/>
      <c r="F51" s="131"/>
      <c r="G51" s="131"/>
      <c r="H51" s="131">
        <f t="shared" si="4"/>
        <v>7989878760</v>
      </c>
      <c r="I51" s="131">
        <f t="shared" si="3"/>
        <v>0</v>
      </c>
      <c r="J51" s="131"/>
      <c r="K51" s="131"/>
    </row>
    <row r="52" spans="1:11" s="132" customFormat="1" ht="22.5" customHeight="1" x14ac:dyDescent="0.25">
      <c r="A52" s="105">
        <v>41</v>
      </c>
      <c r="B52" s="113" t="s">
        <v>355</v>
      </c>
      <c r="C52" s="131">
        <v>878528800</v>
      </c>
      <c r="D52" s="131"/>
      <c r="E52" s="131"/>
      <c r="F52" s="131"/>
      <c r="G52" s="131"/>
      <c r="H52" s="131">
        <f t="shared" si="4"/>
        <v>878528800</v>
      </c>
      <c r="I52" s="131">
        <f t="shared" si="3"/>
        <v>0</v>
      </c>
      <c r="J52" s="131"/>
      <c r="K52" s="131"/>
    </row>
    <row r="53" spans="1:11" s="132" customFormat="1" ht="22.5" customHeight="1" x14ac:dyDescent="0.25">
      <c r="A53" s="105">
        <v>42</v>
      </c>
      <c r="B53" s="113" t="s">
        <v>356</v>
      </c>
      <c r="C53" s="131">
        <v>1563424900</v>
      </c>
      <c r="D53" s="131"/>
      <c r="E53" s="131"/>
      <c r="F53" s="131"/>
      <c r="G53" s="131"/>
      <c r="H53" s="131">
        <f t="shared" si="4"/>
        <v>1563424900</v>
      </c>
      <c r="I53" s="131">
        <f t="shared" si="3"/>
        <v>0</v>
      </c>
      <c r="J53" s="131"/>
      <c r="K53" s="131"/>
    </row>
    <row r="54" spans="1:11" s="132" customFormat="1" ht="22.5" customHeight="1" x14ac:dyDescent="0.25">
      <c r="A54" s="105">
        <v>43</v>
      </c>
      <c r="B54" s="111" t="s">
        <v>357</v>
      </c>
      <c r="C54" s="131">
        <v>6702902434</v>
      </c>
      <c r="D54" s="131"/>
      <c r="E54" s="131"/>
      <c r="F54" s="131"/>
      <c r="G54" s="131"/>
      <c r="H54" s="131">
        <f t="shared" si="4"/>
        <v>6702902434</v>
      </c>
      <c r="I54" s="131">
        <f t="shared" si="3"/>
        <v>0</v>
      </c>
      <c r="J54" s="131"/>
      <c r="K54" s="131"/>
    </row>
    <row r="55" spans="1:11" s="132" customFormat="1" ht="22.5" customHeight="1" x14ac:dyDescent="0.25">
      <c r="A55" s="105">
        <v>44</v>
      </c>
      <c r="B55" s="113" t="s">
        <v>358</v>
      </c>
      <c r="C55" s="131">
        <v>13308241530</v>
      </c>
      <c r="D55" s="131"/>
      <c r="E55" s="131"/>
      <c r="F55" s="131"/>
      <c r="G55" s="131"/>
      <c r="H55" s="131">
        <f t="shared" si="4"/>
        <v>13308241530</v>
      </c>
      <c r="I55" s="131">
        <f t="shared" si="3"/>
        <v>0</v>
      </c>
      <c r="J55" s="131"/>
      <c r="K55" s="131"/>
    </row>
    <row r="56" spans="1:11" s="132" customFormat="1" ht="22.5" customHeight="1" x14ac:dyDescent="0.25">
      <c r="A56" s="105">
        <v>45</v>
      </c>
      <c r="B56" s="113" t="s">
        <v>359</v>
      </c>
      <c r="C56" s="131">
        <v>9069208679</v>
      </c>
      <c r="D56" s="131"/>
      <c r="E56" s="131"/>
      <c r="F56" s="131"/>
      <c r="G56" s="131"/>
      <c r="H56" s="131">
        <f t="shared" si="4"/>
        <v>9069208679</v>
      </c>
      <c r="I56" s="131">
        <f t="shared" si="3"/>
        <v>0</v>
      </c>
      <c r="J56" s="131"/>
      <c r="K56" s="131"/>
    </row>
    <row r="57" spans="1:11" s="132" customFormat="1" ht="32.25" customHeight="1" x14ac:dyDescent="0.25">
      <c r="A57" s="105">
        <v>46</v>
      </c>
      <c r="B57" s="113" t="s">
        <v>360</v>
      </c>
      <c r="C57" s="131">
        <v>2700590098</v>
      </c>
      <c r="D57" s="131"/>
      <c r="E57" s="131"/>
      <c r="F57" s="131"/>
      <c r="G57" s="131"/>
      <c r="H57" s="131">
        <f t="shared" si="4"/>
        <v>2700590098</v>
      </c>
      <c r="I57" s="131">
        <f t="shared" si="3"/>
        <v>0</v>
      </c>
      <c r="J57" s="131"/>
      <c r="K57" s="131"/>
    </row>
    <row r="58" spans="1:11" s="132" customFormat="1" ht="22.5" customHeight="1" x14ac:dyDescent="0.25">
      <c r="A58" s="105">
        <v>47</v>
      </c>
      <c r="B58" s="111" t="s">
        <v>361</v>
      </c>
      <c r="C58" s="131">
        <v>2993063610</v>
      </c>
      <c r="D58" s="131"/>
      <c r="E58" s="131"/>
      <c r="F58" s="131"/>
      <c r="G58" s="131"/>
      <c r="H58" s="131">
        <f t="shared" si="4"/>
        <v>2978150610</v>
      </c>
      <c r="I58" s="131">
        <f t="shared" si="3"/>
        <v>14913000</v>
      </c>
      <c r="J58" s="131"/>
      <c r="K58" s="131">
        <v>14913000</v>
      </c>
    </row>
    <row r="59" spans="1:11" s="132" customFormat="1" ht="22.5" customHeight="1" x14ac:dyDescent="0.25">
      <c r="A59" s="105">
        <v>48</v>
      </c>
      <c r="B59" s="111" t="s">
        <v>362</v>
      </c>
      <c r="C59" s="131">
        <v>1515373773</v>
      </c>
      <c r="D59" s="131"/>
      <c r="E59" s="131"/>
      <c r="F59" s="131"/>
      <c r="G59" s="131"/>
      <c r="H59" s="131">
        <f t="shared" si="4"/>
        <v>1515373773</v>
      </c>
      <c r="I59" s="131">
        <f t="shared" si="3"/>
        <v>0</v>
      </c>
      <c r="J59" s="131"/>
      <c r="K59" s="131"/>
    </row>
    <row r="60" spans="1:11" s="132" customFormat="1" ht="22.5" customHeight="1" x14ac:dyDescent="0.25">
      <c r="A60" s="105">
        <v>49</v>
      </c>
      <c r="B60" s="111" t="s">
        <v>363</v>
      </c>
      <c r="C60" s="131">
        <v>1097704000</v>
      </c>
      <c r="D60" s="131"/>
      <c r="E60" s="131"/>
      <c r="F60" s="131"/>
      <c r="G60" s="131"/>
      <c r="H60" s="131">
        <f>C60-I60</f>
        <v>1097704000</v>
      </c>
      <c r="I60" s="131">
        <f>SUM(J60:K60)</f>
        <v>0</v>
      </c>
      <c r="J60" s="131"/>
      <c r="K60" s="131"/>
    </row>
    <row r="61" spans="1:11" s="132" customFormat="1" ht="22.5" customHeight="1" x14ac:dyDescent="0.25">
      <c r="A61" s="105">
        <v>50</v>
      </c>
      <c r="B61" s="111" t="s">
        <v>364</v>
      </c>
      <c r="C61" s="131">
        <v>689172375</v>
      </c>
      <c r="D61" s="131"/>
      <c r="E61" s="131"/>
      <c r="F61" s="131"/>
      <c r="G61" s="131"/>
      <c r="H61" s="131">
        <f>C61-I61</f>
        <v>689172375</v>
      </c>
      <c r="I61" s="131"/>
      <c r="J61" s="131"/>
      <c r="K61" s="131"/>
    </row>
    <row r="62" spans="1:11" s="132" customFormat="1" ht="22.5" customHeight="1" x14ac:dyDescent="0.25">
      <c r="A62" s="105">
        <v>51</v>
      </c>
      <c r="B62" s="111" t="s">
        <v>365</v>
      </c>
      <c r="C62" s="131">
        <v>998186000</v>
      </c>
      <c r="D62" s="131"/>
      <c r="E62" s="131"/>
      <c r="F62" s="131"/>
      <c r="G62" s="131"/>
      <c r="H62" s="131">
        <f>C62-I62</f>
        <v>998186000</v>
      </c>
      <c r="I62" s="131"/>
      <c r="J62" s="131"/>
      <c r="K62" s="131"/>
    </row>
    <row r="63" spans="1:11" s="132" customFormat="1" ht="22.5" customHeight="1" x14ac:dyDescent="0.25">
      <c r="A63" s="105">
        <v>52</v>
      </c>
      <c r="B63" s="111" t="s">
        <v>366</v>
      </c>
      <c r="C63" s="131">
        <v>221749172</v>
      </c>
      <c r="D63" s="131"/>
      <c r="E63" s="131"/>
      <c r="F63" s="131"/>
      <c r="G63" s="131"/>
      <c r="H63" s="131">
        <f t="shared" si="4"/>
        <v>221749172</v>
      </c>
      <c r="I63" s="131">
        <f t="shared" si="3"/>
        <v>0</v>
      </c>
      <c r="J63" s="131"/>
      <c r="K63" s="131"/>
    </row>
    <row r="64" spans="1:11" s="132" customFormat="1" ht="22.5" customHeight="1" x14ac:dyDescent="0.25">
      <c r="A64" s="105">
        <v>53</v>
      </c>
      <c r="B64" s="111" t="s">
        <v>367</v>
      </c>
      <c r="C64" s="131">
        <v>492344106</v>
      </c>
      <c r="D64" s="131"/>
      <c r="E64" s="131"/>
      <c r="F64" s="131"/>
      <c r="G64" s="131"/>
      <c r="H64" s="131">
        <f t="shared" si="4"/>
        <v>492344106</v>
      </c>
      <c r="I64" s="131">
        <f t="shared" si="3"/>
        <v>0</v>
      </c>
      <c r="J64" s="131"/>
      <c r="K64" s="131"/>
    </row>
    <row r="65" spans="1:11" s="132" customFormat="1" ht="22.5" customHeight="1" x14ac:dyDescent="0.25">
      <c r="A65" s="105">
        <v>54</v>
      </c>
      <c r="B65" s="133" t="s">
        <v>368</v>
      </c>
      <c r="C65" s="131">
        <v>139293965</v>
      </c>
      <c r="D65" s="131"/>
      <c r="E65" s="131"/>
      <c r="F65" s="131"/>
      <c r="G65" s="131"/>
      <c r="H65" s="131">
        <f t="shared" si="4"/>
        <v>139293965</v>
      </c>
      <c r="I65" s="131">
        <f t="shared" si="3"/>
        <v>0</v>
      </c>
      <c r="J65" s="131"/>
      <c r="K65" s="131"/>
    </row>
    <row r="66" spans="1:11" ht="22.5" customHeight="1" x14ac:dyDescent="0.25">
      <c r="A66" s="105">
        <v>55</v>
      </c>
      <c r="B66" s="133" t="s">
        <v>369</v>
      </c>
      <c r="C66" s="131">
        <v>328270000</v>
      </c>
      <c r="D66" s="131"/>
      <c r="E66" s="131"/>
      <c r="F66" s="131"/>
      <c r="G66" s="131"/>
      <c r="H66" s="131">
        <f t="shared" si="4"/>
        <v>328270000</v>
      </c>
      <c r="I66" s="131">
        <f t="shared" si="3"/>
        <v>0</v>
      </c>
      <c r="J66" s="131"/>
      <c r="K66" s="131"/>
    </row>
    <row r="67" spans="1:11" ht="22.5" customHeight="1" x14ac:dyDescent="0.25">
      <c r="A67" s="105">
        <v>56</v>
      </c>
      <c r="B67" s="133" t="s">
        <v>370</v>
      </c>
      <c r="C67" s="131">
        <v>250902000</v>
      </c>
      <c r="D67" s="131"/>
      <c r="E67" s="131"/>
      <c r="F67" s="131"/>
      <c r="G67" s="131"/>
      <c r="H67" s="131">
        <f t="shared" si="4"/>
        <v>250902000</v>
      </c>
      <c r="I67" s="131">
        <f t="shared" si="3"/>
        <v>0</v>
      </c>
      <c r="J67" s="131"/>
      <c r="K67" s="131"/>
    </row>
    <row r="68" spans="1:11" ht="36.75" customHeight="1" x14ac:dyDescent="0.25">
      <c r="A68" s="105">
        <v>57</v>
      </c>
      <c r="B68" s="115" t="s">
        <v>407</v>
      </c>
      <c r="C68" s="131">
        <v>44369712425</v>
      </c>
      <c r="D68" s="131"/>
      <c r="E68" s="131"/>
      <c r="F68" s="131"/>
      <c r="G68" s="131"/>
      <c r="H68" s="131">
        <f t="shared" si="4"/>
        <v>44369712425</v>
      </c>
      <c r="I68" s="131">
        <f t="shared" si="3"/>
        <v>0</v>
      </c>
      <c r="J68" s="131"/>
      <c r="K68" s="131"/>
    </row>
    <row r="69" spans="1:11" ht="22.5" customHeight="1" x14ac:dyDescent="0.25">
      <c r="A69" s="105">
        <v>58</v>
      </c>
      <c r="B69" s="133" t="s">
        <v>372</v>
      </c>
      <c r="C69" s="131">
        <v>3649148780</v>
      </c>
      <c r="D69" s="131"/>
      <c r="E69" s="131"/>
      <c r="F69" s="131"/>
      <c r="G69" s="131"/>
      <c r="H69" s="131">
        <f t="shared" si="4"/>
        <v>3649148780</v>
      </c>
      <c r="I69" s="131">
        <f>SUM(J69:K69)</f>
        <v>0</v>
      </c>
      <c r="J69" s="131"/>
      <c r="K69" s="131"/>
    </row>
    <row r="70" spans="1:11" ht="22.5" customHeight="1" x14ac:dyDescent="0.25">
      <c r="A70" s="105">
        <v>59</v>
      </c>
      <c r="B70" s="133" t="s">
        <v>373</v>
      </c>
      <c r="C70" s="131">
        <f>96977020440-C71-C72-C73</f>
        <v>60648127200</v>
      </c>
      <c r="D70" s="131"/>
      <c r="E70" s="131"/>
      <c r="F70" s="131"/>
      <c r="G70" s="131"/>
      <c r="H70" s="131">
        <f t="shared" si="4"/>
        <v>60648127200</v>
      </c>
      <c r="I70" s="131"/>
      <c r="J70" s="131"/>
      <c r="K70" s="131"/>
    </row>
    <row r="71" spans="1:11" ht="22.5" customHeight="1" x14ac:dyDescent="0.25">
      <c r="A71" s="105">
        <v>60</v>
      </c>
      <c r="B71" s="133" t="s">
        <v>374</v>
      </c>
      <c r="C71" s="131">
        <v>20623645240</v>
      </c>
      <c r="D71" s="131"/>
      <c r="E71" s="131"/>
      <c r="F71" s="131"/>
      <c r="G71" s="131"/>
      <c r="H71" s="131">
        <f t="shared" si="4"/>
        <v>20623645240</v>
      </c>
      <c r="I71" s="131"/>
      <c r="J71" s="131"/>
      <c r="K71" s="131"/>
    </row>
    <row r="72" spans="1:11" ht="22.5" customHeight="1" x14ac:dyDescent="0.25">
      <c r="A72" s="105">
        <v>61</v>
      </c>
      <c r="B72" s="133" t="s">
        <v>375</v>
      </c>
      <c r="C72" s="131">
        <v>201232000</v>
      </c>
      <c r="D72" s="131"/>
      <c r="E72" s="131"/>
      <c r="F72" s="131"/>
      <c r="G72" s="131"/>
      <c r="H72" s="131">
        <f t="shared" si="4"/>
        <v>201232000</v>
      </c>
      <c r="I72" s="131"/>
      <c r="J72" s="131"/>
      <c r="K72" s="131"/>
    </row>
    <row r="73" spans="1:11" ht="22.5" customHeight="1" x14ac:dyDescent="0.25">
      <c r="A73" s="105">
        <v>62</v>
      </c>
      <c r="B73" s="133" t="s">
        <v>376</v>
      </c>
      <c r="C73" s="131">
        <v>15504016000</v>
      </c>
      <c r="D73" s="131"/>
      <c r="E73" s="131"/>
      <c r="F73" s="131"/>
      <c r="G73" s="131"/>
      <c r="H73" s="131">
        <f t="shared" si="4"/>
        <v>15504016000</v>
      </c>
      <c r="I73" s="131"/>
      <c r="J73" s="131"/>
      <c r="K73" s="131"/>
    </row>
    <row r="74" spans="1:11" ht="22.5" customHeight="1" x14ac:dyDescent="0.25">
      <c r="A74" s="105">
        <v>63</v>
      </c>
      <c r="B74" s="133" t="s">
        <v>377</v>
      </c>
      <c r="C74" s="131">
        <v>1120706833</v>
      </c>
      <c r="D74" s="131"/>
      <c r="E74" s="131"/>
      <c r="F74" s="131"/>
      <c r="G74" s="131"/>
      <c r="H74" s="131">
        <v>1120706833</v>
      </c>
      <c r="I74" s="131"/>
      <c r="J74" s="131"/>
      <c r="K74" s="131"/>
    </row>
    <row r="75" spans="1:11" ht="22.5" customHeight="1" x14ac:dyDescent="0.25">
      <c r="A75" s="105">
        <v>64</v>
      </c>
      <c r="B75" s="106" t="s">
        <v>378</v>
      </c>
      <c r="C75" s="131">
        <f>1464000+2928000+1098000+4026000+4026000+2928000+732000+1830000+1098000+2928000+1830000</f>
        <v>24888000</v>
      </c>
      <c r="D75" s="131"/>
      <c r="E75" s="131"/>
      <c r="F75" s="131"/>
      <c r="G75" s="131"/>
      <c r="H75" s="131">
        <f t="shared" si="4"/>
        <v>24888000</v>
      </c>
      <c r="I75" s="131">
        <f>SUM(J75:K75)</f>
        <v>0</v>
      </c>
      <c r="J75" s="131"/>
      <c r="K75" s="131"/>
    </row>
    <row r="76" spans="1:11" ht="22.5" customHeight="1" x14ac:dyDescent="0.25">
      <c r="A76" s="105">
        <v>65</v>
      </c>
      <c r="B76" s="106" t="s">
        <v>379</v>
      </c>
      <c r="C76" s="131">
        <v>105580000</v>
      </c>
      <c r="D76" s="131"/>
      <c r="E76" s="131"/>
      <c r="F76" s="131"/>
      <c r="G76" s="131"/>
      <c r="H76" s="131">
        <f t="shared" si="4"/>
        <v>105580000</v>
      </c>
      <c r="I76" s="131">
        <f>SUM(J76:K76)</f>
        <v>0</v>
      </c>
      <c r="J76" s="131"/>
      <c r="K76" s="131"/>
    </row>
    <row r="77" spans="1:11" ht="22.5" customHeight="1" x14ac:dyDescent="0.25">
      <c r="A77" s="105">
        <v>66</v>
      </c>
      <c r="B77" s="111" t="s">
        <v>380</v>
      </c>
      <c r="C77" s="131">
        <v>29159860</v>
      </c>
      <c r="D77" s="131"/>
      <c r="E77" s="131"/>
      <c r="F77" s="131"/>
      <c r="G77" s="131"/>
      <c r="H77" s="131">
        <f t="shared" si="4"/>
        <v>29159860</v>
      </c>
      <c r="I77" s="131">
        <f>SUM(J77:K77)</f>
        <v>0</v>
      </c>
      <c r="J77" s="131"/>
      <c r="K77" s="131"/>
    </row>
    <row r="78" spans="1:11" ht="22.5" customHeight="1" x14ac:dyDescent="0.25">
      <c r="A78" s="105">
        <v>67</v>
      </c>
      <c r="B78" s="133" t="s">
        <v>381</v>
      </c>
      <c r="C78" s="131">
        <v>77660852900</v>
      </c>
      <c r="D78" s="131"/>
      <c r="E78" s="131"/>
      <c r="F78" s="131"/>
      <c r="G78" s="131"/>
      <c r="H78" s="131">
        <f t="shared" si="4"/>
        <v>76501825691</v>
      </c>
      <c r="I78" s="131">
        <f t="shared" si="3"/>
        <v>1159027209</v>
      </c>
      <c r="J78" s="131">
        <v>608396000</v>
      </c>
      <c r="K78" s="131">
        <f>1159027209-J78</f>
        <v>550631209</v>
      </c>
    </row>
    <row r="79" spans="1:11" ht="22.5" customHeight="1" x14ac:dyDescent="0.25">
      <c r="A79" s="105">
        <v>68</v>
      </c>
      <c r="B79" s="133" t="s">
        <v>382</v>
      </c>
      <c r="C79" s="131">
        <v>7347729000</v>
      </c>
      <c r="D79" s="131"/>
      <c r="E79" s="131"/>
      <c r="F79" s="131"/>
      <c r="G79" s="131"/>
      <c r="H79" s="131">
        <f t="shared" si="4"/>
        <v>6349248117</v>
      </c>
      <c r="I79" s="131">
        <f t="shared" si="3"/>
        <v>998480883</v>
      </c>
      <c r="J79" s="131"/>
      <c r="K79" s="131">
        <v>998480883</v>
      </c>
    </row>
    <row r="80" spans="1:11" ht="22.5" customHeight="1" x14ac:dyDescent="0.25">
      <c r="A80" s="105">
        <v>69</v>
      </c>
      <c r="B80" s="133" t="s">
        <v>383</v>
      </c>
      <c r="C80" s="131">
        <v>2796170000</v>
      </c>
      <c r="D80" s="131"/>
      <c r="E80" s="131"/>
      <c r="F80" s="131"/>
      <c r="G80" s="131"/>
      <c r="H80" s="131">
        <f t="shared" si="4"/>
        <v>2793641520</v>
      </c>
      <c r="I80" s="131">
        <f t="shared" si="3"/>
        <v>2528480</v>
      </c>
      <c r="J80" s="131"/>
      <c r="K80" s="131">
        <v>2528480</v>
      </c>
    </row>
    <row r="81" spans="1:11" ht="22.5" customHeight="1" x14ac:dyDescent="0.25">
      <c r="A81" s="105">
        <v>70</v>
      </c>
      <c r="B81" s="133" t="s">
        <v>384</v>
      </c>
      <c r="C81" s="131">
        <v>31219838000</v>
      </c>
      <c r="D81" s="131"/>
      <c r="E81" s="131"/>
      <c r="F81" s="131"/>
      <c r="G81" s="131"/>
      <c r="H81" s="131">
        <f t="shared" si="4"/>
        <v>30214926099</v>
      </c>
      <c r="I81" s="131">
        <f t="shared" si="3"/>
        <v>1004911901</v>
      </c>
      <c r="J81" s="131">
        <v>759977389</v>
      </c>
      <c r="K81" s="131">
        <f>1004911901-J81</f>
        <v>244934512</v>
      </c>
    </row>
    <row r="82" spans="1:11" ht="22.5" customHeight="1" x14ac:dyDescent="0.25">
      <c r="A82" s="105">
        <v>71</v>
      </c>
      <c r="B82" s="133" t="s">
        <v>385</v>
      </c>
      <c r="C82" s="131">
        <v>8383407000</v>
      </c>
      <c r="D82" s="131"/>
      <c r="E82" s="131"/>
      <c r="F82" s="131"/>
      <c r="G82" s="131"/>
      <c r="H82" s="131">
        <f t="shared" si="4"/>
        <v>8320098158</v>
      </c>
      <c r="I82" s="131">
        <f t="shared" si="3"/>
        <v>63308842</v>
      </c>
      <c r="J82" s="131"/>
      <c r="K82" s="131">
        <v>63308842</v>
      </c>
    </row>
    <row r="83" spans="1:11" ht="22.5" customHeight="1" x14ac:dyDescent="0.25">
      <c r="A83" s="105">
        <v>72</v>
      </c>
      <c r="B83" s="133" t="s">
        <v>386</v>
      </c>
      <c r="C83" s="131">
        <v>1406306380</v>
      </c>
      <c r="D83" s="131"/>
      <c r="E83" s="131"/>
      <c r="F83" s="131"/>
      <c r="G83" s="131"/>
      <c r="H83" s="131">
        <f t="shared" si="4"/>
        <v>1406306380</v>
      </c>
      <c r="I83" s="131">
        <f t="shared" si="3"/>
        <v>0</v>
      </c>
      <c r="J83" s="131"/>
      <c r="K83" s="131"/>
    </row>
    <row r="84" spans="1:11" x14ac:dyDescent="0.25">
      <c r="A84" s="134"/>
      <c r="B84" s="134"/>
      <c r="C84" s="135"/>
      <c r="D84" s="135"/>
      <c r="E84" s="135"/>
      <c r="F84" s="135"/>
      <c r="G84" s="135"/>
      <c r="H84" s="136"/>
      <c r="I84" s="136"/>
      <c r="J84" s="135"/>
      <c r="K84" s="135"/>
    </row>
  </sheetData>
  <mergeCells count="15">
    <mergeCell ref="D8:G8"/>
    <mergeCell ref="J8:K8"/>
    <mergeCell ref="H8:H9"/>
    <mergeCell ref="I8:I9"/>
    <mergeCell ref="A1:B1"/>
    <mergeCell ref="A2:B2"/>
    <mergeCell ref="A8:A9"/>
    <mergeCell ref="B8:B9"/>
    <mergeCell ref="C8:C9"/>
    <mergeCell ref="A6:K6"/>
    <mergeCell ref="J1:K1"/>
    <mergeCell ref="J2:K2"/>
    <mergeCell ref="A4:K4"/>
    <mergeCell ref="A5:K5"/>
    <mergeCell ref="J7:K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9"/>
  <sheetViews>
    <sheetView workbookViewId="0">
      <selection activeCell="A5" sqref="A5:W5"/>
    </sheetView>
  </sheetViews>
  <sheetFormatPr defaultColWidth="9" defaultRowHeight="13.8" x14ac:dyDescent="0.25"/>
  <cols>
    <col min="1" max="1" width="5.8984375" style="37" customWidth="1"/>
    <col min="2" max="2" width="18.09765625" style="37" customWidth="1"/>
    <col min="3" max="7" width="14.59765625" style="37" customWidth="1"/>
    <col min="8" max="8" width="16.69921875" style="37" customWidth="1"/>
    <col min="9" max="9" width="14.59765625" style="37" customWidth="1"/>
    <col min="10" max="11" width="9" style="37"/>
    <col min="12" max="12" width="14.59765625" style="37" customWidth="1"/>
    <col min="13" max="14" width="9" style="37"/>
    <col min="15" max="15" width="6.3984375" style="37" customWidth="1"/>
    <col min="16" max="16" width="10.296875" style="37" customWidth="1"/>
    <col min="17" max="17" width="12.296875" style="37" customWidth="1"/>
    <col min="18" max="18" width="10.69921875" style="37" customWidth="1"/>
    <col min="19" max="19" width="14.8984375" style="37" customWidth="1"/>
    <col min="20" max="20" width="8.59765625" style="37" customWidth="1"/>
    <col min="21" max="256" width="9" style="37"/>
    <col min="257" max="257" width="5.8984375" style="37" customWidth="1"/>
    <col min="258" max="258" width="18.09765625" style="37" customWidth="1"/>
    <col min="259" max="263" width="14.59765625" style="37" customWidth="1"/>
    <col min="264" max="264" width="16.69921875" style="37" customWidth="1"/>
    <col min="265" max="265" width="14.59765625" style="37" customWidth="1"/>
    <col min="266" max="267" width="9" style="37"/>
    <col min="268" max="268" width="14.59765625" style="37" customWidth="1"/>
    <col min="269" max="270" width="9" style="37"/>
    <col min="271" max="271" width="6.3984375" style="37" customWidth="1"/>
    <col min="272" max="272" width="10.296875" style="37" customWidth="1"/>
    <col min="273" max="273" width="12.296875" style="37" customWidth="1"/>
    <col min="274" max="274" width="10.69921875" style="37" customWidth="1"/>
    <col min="275" max="275" width="14.8984375" style="37" customWidth="1"/>
    <col min="276" max="276" width="8.59765625" style="37" customWidth="1"/>
    <col min="277" max="512" width="9" style="37"/>
    <col min="513" max="513" width="5.8984375" style="37" customWidth="1"/>
    <col min="514" max="514" width="18.09765625" style="37" customWidth="1"/>
    <col min="515" max="519" width="14.59765625" style="37" customWidth="1"/>
    <col min="520" max="520" width="16.69921875" style="37" customWidth="1"/>
    <col min="521" max="521" width="14.59765625" style="37" customWidth="1"/>
    <col min="522" max="523" width="9" style="37"/>
    <col min="524" max="524" width="14.59765625" style="37" customWidth="1"/>
    <col min="525" max="526" width="9" style="37"/>
    <col min="527" max="527" width="6.3984375" style="37" customWidth="1"/>
    <col min="528" max="528" width="10.296875" style="37" customWidth="1"/>
    <col min="529" max="529" width="12.296875" style="37" customWidth="1"/>
    <col min="530" max="530" width="10.69921875" style="37" customWidth="1"/>
    <col min="531" max="531" width="14.8984375" style="37" customWidth="1"/>
    <col min="532" max="532" width="8.59765625" style="37" customWidth="1"/>
    <col min="533" max="768" width="9" style="37"/>
    <col min="769" max="769" width="5.8984375" style="37" customWidth="1"/>
    <col min="770" max="770" width="18.09765625" style="37" customWidth="1"/>
    <col min="771" max="775" width="14.59765625" style="37" customWidth="1"/>
    <col min="776" max="776" width="16.69921875" style="37" customWidth="1"/>
    <col min="777" max="777" width="14.59765625" style="37" customWidth="1"/>
    <col min="778" max="779" width="9" style="37"/>
    <col min="780" max="780" width="14.59765625" style="37" customWidth="1"/>
    <col min="781" max="782" width="9" style="37"/>
    <col min="783" max="783" width="6.3984375" style="37" customWidth="1"/>
    <col min="784" max="784" width="10.296875" style="37" customWidth="1"/>
    <col min="785" max="785" width="12.296875" style="37" customWidth="1"/>
    <col min="786" max="786" width="10.69921875" style="37" customWidth="1"/>
    <col min="787" max="787" width="14.8984375" style="37" customWidth="1"/>
    <col min="788" max="788" width="8.59765625" style="37" customWidth="1"/>
    <col min="789" max="1024" width="9" style="37"/>
    <col min="1025" max="1025" width="5.8984375" style="37" customWidth="1"/>
    <col min="1026" max="1026" width="18.09765625" style="37" customWidth="1"/>
    <col min="1027" max="1031" width="14.59765625" style="37" customWidth="1"/>
    <col min="1032" max="1032" width="16.69921875" style="37" customWidth="1"/>
    <col min="1033" max="1033" width="14.59765625" style="37" customWidth="1"/>
    <col min="1034" max="1035" width="9" style="37"/>
    <col min="1036" max="1036" width="14.59765625" style="37" customWidth="1"/>
    <col min="1037" max="1038" width="9" style="37"/>
    <col min="1039" max="1039" width="6.3984375" style="37" customWidth="1"/>
    <col min="1040" max="1040" width="10.296875" style="37" customWidth="1"/>
    <col min="1041" max="1041" width="12.296875" style="37" customWidth="1"/>
    <col min="1042" max="1042" width="10.69921875" style="37" customWidth="1"/>
    <col min="1043" max="1043" width="14.8984375" style="37" customWidth="1"/>
    <col min="1044" max="1044" width="8.59765625" style="37" customWidth="1"/>
    <col min="1045" max="1280" width="9" style="37"/>
    <col min="1281" max="1281" width="5.8984375" style="37" customWidth="1"/>
    <col min="1282" max="1282" width="18.09765625" style="37" customWidth="1"/>
    <col min="1283" max="1287" width="14.59765625" style="37" customWidth="1"/>
    <col min="1288" max="1288" width="16.69921875" style="37" customWidth="1"/>
    <col min="1289" max="1289" width="14.59765625" style="37" customWidth="1"/>
    <col min="1290" max="1291" width="9" style="37"/>
    <col min="1292" max="1292" width="14.59765625" style="37" customWidth="1"/>
    <col min="1293" max="1294" width="9" style="37"/>
    <col min="1295" max="1295" width="6.3984375" style="37" customWidth="1"/>
    <col min="1296" max="1296" width="10.296875" style="37" customWidth="1"/>
    <col min="1297" max="1297" width="12.296875" style="37" customWidth="1"/>
    <col min="1298" max="1298" width="10.69921875" style="37" customWidth="1"/>
    <col min="1299" max="1299" width="14.8984375" style="37" customWidth="1"/>
    <col min="1300" max="1300" width="8.59765625" style="37" customWidth="1"/>
    <col min="1301" max="1536" width="9" style="37"/>
    <col min="1537" max="1537" width="5.8984375" style="37" customWidth="1"/>
    <col min="1538" max="1538" width="18.09765625" style="37" customWidth="1"/>
    <col min="1539" max="1543" width="14.59765625" style="37" customWidth="1"/>
    <col min="1544" max="1544" width="16.69921875" style="37" customWidth="1"/>
    <col min="1545" max="1545" width="14.59765625" style="37" customWidth="1"/>
    <col min="1546" max="1547" width="9" style="37"/>
    <col min="1548" max="1548" width="14.59765625" style="37" customWidth="1"/>
    <col min="1549" max="1550" width="9" style="37"/>
    <col min="1551" max="1551" width="6.3984375" style="37" customWidth="1"/>
    <col min="1552" max="1552" width="10.296875" style="37" customWidth="1"/>
    <col min="1553" max="1553" width="12.296875" style="37" customWidth="1"/>
    <col min="1554" max="1554" width="10.69921875" style="37" customWidth="1"/>
    <col min="1555" max="1555" width="14.8984375" style="37" customWidth="1"/>
    <col min="1556" max="1556" width="8.59765625" style="37" customWidth="1"/>
    <col min="1557" max="1792" width="9" style="37"/>
    <col min="1793" max="1793" width="5.8984375" style="37" customWidth="1"/>
    <col min="1794" max="1794" width="18.09765625" style="37" customWidth="1"/>
    <col min="1795" max="1799" width="14.59765625" style="37" customWidth="1"/>
    <col min="1800" max="1800" width="16.69921875" style="37" customWidth="1"/>
    <col min="1801" max="1801" width="14.59765625" style="37" customWidth="1"/>
    <col min="1802" max="1803" width="9" style="37"/>
    <col min="1804" max="1804" width="14.59765625" style="37" customWidth="1"/>
    <col min="1805" max="1806" width="9" style="37"/>
    <col min="1807" max="1807" width="6.3984375" style="37" customWidth="1"/>
    <col min="1808" max="1808" width="10.296875" style="37" customWidth="1"/>
    <col min="1809" max="1809" width="12.296875" style="37" customWidth="1"/>
    <col min="1810" max="1810" width="10.69921875" style="37" customWidth="1"/>
    <col min="1811" max="1811" width="14.8984375" style="37" customWidth="1"/>
    <col min="1812" max="1812" width="8.59765625" style="37" customWidth="1"/>
    <col min="1813" max="2048" width="9" style="37"/>
    <col min="2049" max="2049" width="5.8984375" style="37" customWidth="1"/>
    <col min="2050" max="2050" width="18.09765625" style="37" customWidth="1"/>
    <col min="2051" max="2055" width="14.59765625" style="37" customWidth="1"/>
    <col min="2056" max="2056" width="16.69921875" style="37" customWidth="1"/>
    <col min="2057" max="2057" width="14.59765625" style="37" customWidth="1"/>
    <col min="2058" max="2059" width="9" style="37"/>
    <col min="2060" max="2060" width="14.59765625" style="37" customWidth="1"/>
    <col min="2061" max="2062" width="9" style="37"/>
    <col min="2063" max="2063" width="6.3984375" style="37" customWidth="1"/>
    <col min="2064" max="2064" width="10.296875" style="37" customWidth="1"/>
    <col min="2065" max="2065" width="12.296875" style="37" customWidth="1"/>
    <col min="2066" max="2066" width="10.69921875" style="37" customWidth="1"/>
    <col min="2067" max="2067" width="14.8984375" style="37" customWidth="1"/>
    <col min="2068" max="2068" width="8.59765625" style="37" customWidth="1"/>
    <col min="2069" max="2304" width="9" style="37"/>
    <col min="2305" max="2305" width="5.8984375" style="37" customWidth="1"/>
    <col min="2306" max="2306" width="18.09765625" style="37" customWidth="1"/>
    <col min="2307" max="2311" width="14.59765625" style="37" customWidth="1"/>
    <col min="2312" max="2312" width="16.69921875" style="37" customWidth="1"/>
    <col min="2313" max="2313" width="14.59765625" style="37" customWidth="1"/>
    <col min="2314" max="2315" width="9" style="37"/>
    <col min="2316" max="2316" width="14.59765625" style="37" customWidth="1"/>
    <col min="2317" max="2318" width="9" style="37"/>
    <col min="2319" max="2319" width="6.3984375" style="37" customWidth="1"/>
    <col min="2320" max="2320" width="10.296875" style="37" customWidth="1"/>
    <col min="2321" max="2321" width="12.296875" style="37" customWidth="1"/>
    <col min="2322" max="2322" width="10.69921875" style="37" customWidth="1"/>
    <col min="2323" max="2323" width="14.8984375" style="37" customWidth="1"/>
    <col min="2324" max="2324" width="8.59765625" style="37" customWidth="1"/>
    <col min="2325" max="2560" width="9" style="37"/>
    <col min="2561" max="2561" width="5.8984375" style="37" customWidth="1"/>
    <col min="2562" max="2562" width="18.09765625" style="37" customWidth="1"/>
    <col min="2563" max="2567" width="14.59765625" style="37" customWidth="1"/>
    <col min="2568" max="2568" width="16.69921875" style="37" customWidth="1"/>
    <col min="2569" max="2569" width="14.59765625" style="37" customWidth="1"/>
    <col min="2570" max="2571" width="9" style="37"/>
    <col min="2572" max="2572" width="14.59765625" style="37" customWidth="1"/>
    <col min="2573" max="2574" width="9" style="37"/>
    <col min="2575" max="2575" width="6.3984375" style="37" customWidth="1"/>
    <col min="2576" max="2576" width="10.296875" style="37" customWidth="1"/>
    <col min="2577" max="2577" width="12.296875" style="37" customWidth="1"/>
    <col min="2578" max="2578" width="10.69921875" style="37" customWidth="1"/>
    <col min="2579" max="2579" width="14.8984375" style="37" customWidth="1"/>
    <col min="2580" max="2580" width="8.59765625" style="37" customWidth="1"/>
    <col min="2581" max="2816" width="9" style="37"/>
    <col min="2817" max="2817" width="5.8984375" style="37" customWidth="1"/>
    <col min="2818" max="2818" width="18.09765625" style="37" customWidth="1"/>
    <col min="2819" max="2823" width="14.59765625" style="37" customWidth="1"/>
    <col min="2824" max="2824" width="16.69921875" style="37" customWidth="1"/>
    <col min="2825" max="2825" width="14.59765625" style="37" customWidth="1"/>
    <col min="2826" max="2827" width="9" style="37"/>
    <col min="2828" max="2828" width="14.59765625" style="37" customWidth="1"/>
    <col min="2829" max="2830" width="9" style="37"/>
    <col min="2831" max="2831" width="6.3984375" style="37" customWidth="1"/>
    <col min="2832" max="2832" width="10.296875" style="37" customWidth="1"/>
    <col min="2833" max="2833" width="12.296875" style="37" customWidth="1"/>
    <col min="2834" max="2834" width="10.69921875" style="37" customWidth="1"/>
    <col min="2835" max="2835" width="14.8984375" style="37" customWidth="1"/>
    <col min="2836" max="2836" width="8.59765625" style="37" customWidth="1"/>
    <col min="2837" max="3072" width="9" style="37"/>
    <col min="3073" max="3073" width="5.8984375" style="37" customWidth="1"/>
    <col min="3074" max="3074" width="18.09765625" style="37" customWidth="1"/>
    <col min="3075" max="3079" width="14.59765625" style="37" customWidth="1"/>
    <col min="3080" max="3080" width="16.69921875" style="37" customWidth="1"/>
    <col min="3081" max="3081" width="14.59765625" style="37" customWidth="1"/>
    <col min="3082" max="3083" width="9" style="37"/>
    <col min="3084" max="3084" width="14.59765625" style="37" customWidth="1"/>
    <col min="3085" max="3086" width="9" style="37"/>
    <col min="3087" max="3087" width="6.3984375" style="37" customWidth="1"/>
    <col min="3088" max="3088" width="10.296875" style="37" customWidth="1"/>
    <col min="3089" max="3089" width="12.296875" style="37" customWidth="1"/>
    <col min="3090" max="3090" width="10.69921875" style="37" customWidth="1"/>
    <col min="3091" max="3091" width="14.8984375" style="37" customWidth="1"/>
    <col min="3092" max="3092" width="8.59765625" style="37" customWidth="1"/>
    <col min="3093" max="3328" width="9" style="37"/>
    <col min="3329" max="3329" width="5.8984375" style="37" customWidth="1"/>
    <col min="3330" max="3330" width="18.09765625" style="37" customWidth="1"/>
    <col min="3331" max="3335" width="14.59765625" style="37" customWidth="1"/>
    <col min="3336" max="3336" width="16.69921875" style="37" customWidth="1"/>
    <col min="3337" max="3337" width="14.59765625" style="37" customWidth="1"/>
    <col min="3338" max="3339" width="9" style="37"/>
    <col min="3340" max="3340" width="14.59765625" style="37" customWidth="1"/>
    <col min="3341" max="3342" width="9" style="37"/>
    <col min="3343" max="3343" width="6.3984375" style="37" customWidth="1"/>
    <col min="3344" max="3344" width="10.296875" style="37" customWidth="1"/>
    <col min="3345" max="3345" width="12.296875" style="37" customWidth="1"/>
    <col min="3346" max="3346" width="10.69921875" style="37" customWidth="1"/>
    <col min="3347" max="3347" width="14.8984375" style="37" customWidth="1"/>
    <col min="3348" max="3348" width="8.59765625" style="37" customWidth="1"/>
    <col min="3349" max="3584" width="9" style="37"/>
    <col min="3585" max="3585" width="5.8984375" style="37" customWidth="1"/>
    <col min="3586" max="3586" width="18.09765625" style="37" customWidth="1"/>
    <col min="3587" max="3591" width="14.59765625" style="37" customWidth="1"/>
    <col min="3592" max="3592" width="16.69921875" style="37" customWidth="1"/>
    <col min="3593" max="3593" width="14.59765625" style="37" customWidth="1"/>
    <col min="3594" max="3595" width="9" style="37"/>
    <col min="3596" max="3596" width="14.59765625" style="37" customWidth="1"/>
    <col min="3597" max="3598" width="9" style="37"/>
    <col min="3599" max="3599" width="6.3984375" style="37" customWidth="1"/>
    <col min="3600" max="3600" width="10.296875" style="37" customWidth="1"/>
    <col min="3601" max="3601" width="12.296875" style="37" customWidth="1"/>
    <col min="3602" max="3602" width="10.69921875" style="37" customWidth="1"/>
    <col min="3603" max="3603" width="14.8984375" style="37" customWidth="1"/>
    <col min="3604" max="3604" width="8.59765625" style="37" customWidth="1"/>
    <col min="3605" max="3840" width="9" style="37"/>
    <col min="3841" max="3841" width="5.8984375" style="37" customWidth="1"/>
    <col min="3842" max="3842" width="18.09765625" style="37" customWidth="1"/>
    <col min="3843" max="3847" width="14.59765625" style="37" customWidth="1"/>
    <col min="3848" max="3848" width="16.69921875" style="37" customWidth="1"/>
    <col min="3849" max="3849" width="14.59765625" style="37" customWidth="1"/>
    <col min="3850" max="3851" width="9" style="37"/>
    <col min="3852" max="3852" width="14.59765625" style="37" customWidth="1"/>
    <col min="3853" max="3854" width="9" style="37"/>
    <col min="3855" max="3855" width="6.3984375" style="37" customWidth="1"/>
    <col min="3856" max="3856" width="10.296875" style="37" customWidth="1"/>
    <col min="3857" max="3857" width="12.296875" style="37" customWidth="1"/>
    <col min="3858" max="3858" width="10.69921875" style="37" customWidth="1"/>
    <col min="3859" max="3859" width="14.8984375" style="37" customWidth="1"/>
    <col min="3860" max="3860" width="8.59765625" style="37" customWidth="1"/>
    <col min="3861" max="4096" width="9" style="37"/>
    <col min="4097" max="4097" width="5.8984375" style="37" customWidth="1"/>
    <col min="4098" max="4098" width="18.09765625" style="37" customWidth="1"/>
    <col min="4099" max="4103" width="14.59765625" style="37" customWidth="1"/>
    <col min="4104" max="4104" width="16.69921875" style="37" customWidth="1"/>
    <col min="4105" max="4105" width="14.59765625" style="37" customWidth="1"/>
    <col min="4106" max="4107" width="9" style="37"/>
    <col min="4108" max="4108" width="14.59765625" style="37" customWidth="1"/>
    <col min="4109" max="4110" width="9" style="37"/>
    <col min="4111" max="4111" width="6.3984375" style="37" customWidth="1"/>
    <col min="4112" max="4112" width="10.296875" style="37" customWidth="1"/>
    <col min="4113" max="4113" width="12.296875" style="37" customWidth="1"/>
    <col min="4114" max="4114" width="10.69921875" style="37" customWidth="1"/>
    <col min="4115" max="4115" width="14.8984375" style="37" customWidth="1"/>
    <col min="4116" max="4116" width="8.59765625" style="37" customWidth="1"/>
    <col min="4117" max="4352" width="9" style="37"/>
    <col min="4353" max="4353" width="5.8984375" style="37" customWidth="1"/>
    <col min="4354" max="4354" width="18.09765625" style="37" customWidth="1"/>
    <col min="4355" max="4359" width="14.59765625" style="37" customWidth="1"/>
    <col min="4360" max="4360" width="16.69921875" style="37" customWidth="1"/>
    <col min="4361" max="4361" width="14.59765625" style="37" customWidth="1"/>
    <col min="4362" max="4363" width="9" style="37"/>
    <col min="4364" max="4364" width="14.59765625" style="37" customWidth="1"/>
    <col min="4365" max="4366" width="9" style="37"/>
    <col min="4367" max="4367" width="6.3984375" style="37" customWidth="1"/>
    <col min="4368" max="4368" width="10.296875" style="37" customWidth="1"/>
    <col min="4369" max="4369" width="12.296875" style="37" customWidth="1"/>
    <col min="4370" max="4370" width="10.69921875" style="37" customWidth="1"/>
    <col min="4371" max="4371" width="14.8984375" style="37" customWidth="1"/>
    <col min="4372" max="4372" width="8.59765625" style="37" customWidth="1"/>
    <col min="4373" max="4608" width="9" style="37"/>
    <col min="4609" max="4609" width="5.8984375" style="37" customWidth="1"/>
    <col min="4610" max="4610" width="18.09765625" style="37" customWidth="1"/>
    <col min="4611" max="4615" width="14.59765625" style="37" customWidth="1"/>
    <col min="4616" max="4616" width="16.69921875" style="37" customWidth="1"/>
    <col min="4617" max="4617" width="14.59765625" style="37" customWidth="1"/>
    <col min="4618" max="4619" width="9" style="37"/>
    <col min="4620" max="4620" width="14.59765625" style="37" customWidth="1"/>
    <col min="4621" max="4622" width="9" style="37"/>
    <col min="4623" max="4623" width="6.3984375" style="37" customWidth="1"/>
    <col min="4624" max="4624" width="10.296875" style="37" customWidth="1"/>
    <col min="4625" max="4625" width="12.296875" style="37" customWidth="1"/>
    <col min="4626" max="4626" width="10.69921875" style="37" customWidth="1"/>
    <col min="4627" max="4627" width="14.8984375" style="37" customWidth="1"/>
    <col min="4628" max="4628" width="8.59765625" style="37" customWidth="1"/>
    <col min="4629" max="4864" width="9" style="37"/>
    <col min="4865" max="4865" width="5.8984375" style="37" customWidth="1"/>
    <col min="4866" max="4866" width="18.09765625" style="37" customWidth="1"/>
    <col min="4867" max="4871" width="14.59765625" style="37" customWidth="1"/>
    <col min="4872" max="4872" width="16.69921875" style="37" customWidth="1"/>
    <col min="4873" max="4873" width="14.59765625" style="37" customWidth="1"/>
    <col min="4874" max="4875" width="9" style="37"/>
    <col min="4876" max="4876" width="14.59765625" style="37" customWidth="1"/>
    <col min="4877" max="4878" width="9" style="37"/>
    <col min="4879" max="4879" width="6.3984375" style="37" customWidth="1"/>
    <col min="4880" max="4880" width="10.296875" style="37" customWidth="1"/>
    <col min="4881" max="4881" width="12.296875" style="37" customWidth="1"/>
    <col min="4882" max="4882" width="10.69921875" style="37" customWidth="1"/>
    <col min="4883" max="4883" width="14.8984375" style="37" customWidth="1"/>
    <col min="4884" max="4884" width="8.59765625" style="37" customWidth="1"/>
    <col min="4885" max="5120" width="9" style="37"/>
    <col min="5121" max="5121" width="5.8984375" style="37" customWidth="1"/>
    <col min="5122" max="5122" width="18.09765625" style="37" customWidth="1"/>
    <col min="5123" max="5127" width="14.59765625" style="37" customWidth="1"/>
    <col min="5128" max="5128" width="16.69921875" style="37" customWidth="1"/>
    <col min="5129" max="5129" width="14.59765625" style="37" customWidth="1"/>
    <col min="5130" max="5131" width="9" style="37"/>
    <col min="5132" max="5132" width="14.59765625" style="37" customWidth="1"/>
    <col min="5133" max="5134" width="9" style="37"/>
    <col min="5135" max="5135" width="6.3984375" style="37" customWidth="1"/>
    <col min="5136" max="5136" width="10.296875" style="37" customWidth="1"/>
    <col min="5137" max="5137" width="12.296875" style="37" customWidth="1"/>
    <col min="5138" max="5138" width="10.69921875" style="37" customWidth="1"/>
    <col min="5139" max="5139" width="14.8984375" style="37" customWidth="1"/>
    <col min="5140" max="5140" width="8.59765625" style="37" customWidth="1"/>
    <col min="5141" max="5376" width="9" style="37"/>
    <col min="5377" max="5377" width="5.8984375" style="37" customWidth="1"/>
    <col min="5378" max="5378" width="18.09765625" style="37" customWidth="1"/>
    <col min="5379" max="5383" width="14.59765625" style="37" customWidth="1"/>
    <col min="5384" max="5384" width="16.69921875" style="37" customWidth="1"/>
    <col min="5385" max="5385" width="14.59765625" style="37" customWidth="1"/>
    <col min="5386" max="5387" width="9" style="37"/>
    <col min="5388" max="5388" width="14.59765625" style="37" customWidth="1"/>
    <col min="5389" max="5390" width="9" style="37"/>
    <col min="5391" max="5391" width="6.3984375" style="37" customWidth="1"/>
    <col min="5392" max="5392" width="10.296875" style="37" customWidth="1"/>
    <col min="5393" max="5393" width="12.296875" style="37" customWidth="1"/>
    <col min="5394" max="5394" width="10.69921875" style="37" customWidth="1"/>
    <col min="5395" max="5395" width="14.8984375" style="37" customWidth="1"/>
    <col min="5396" max="5396" width="8.59765625" style="37" customWidth="1"/>
    <col min="5397" max="5632" width="9" style="37"/>
    <col min="5633" max="5633" width="5.8984375" style="37" customWidth="1"/>
    <col min="5634" max="5634" width="18.09765625" style="37" customWidth="1"/>
    <col min="5635" max="5639" width="14.59765625" style="37" customWidth="1"/>
    <col min="5640" max="5640" width="16.69921875" style="37" customWidth="1"/>
    <col min="5641" max="5641" width="14.59765625" style="37" customWidth="1"/>
    <col min="5642" max="5643" width="9" style="37"/>
    <col min="5644" max="5644" width="14.59765625" style="37" customWidth="1"/>
    <col min="5645" max="5646" width="9" style="37"/>
    <col min="5647" max="5647" width="6.3984375" style="37" customWidth="1"/>
    <col min="5648" max="5648" width="10.296875" style="37" customWidth="1"/>
    <col min="5649" max="5649" width="12.296875" style="37" customWidth="1"/>
    <col min="5650" max="5650" width="10.69921875" style="37" customWidth="1"/>
    <col min="5651" max="5651" width="14.8984375" style="37" customWidth="1"/>
    <col min="5652" max="5652" width="8.59765625" style="37" customWidth="1"/>
    <col min="5653" max="5888" width="9" style="37"/>
    <col min="5889" max="5889" width="5.8984375" style="37" customWidth="1"/>
    <col min="5890" max="5890" width="18.09765625" style="37" customWidth="1"/>
    <col min="5891" max="5895" width="14.59765625" style="37" customWidth="1"/>
    <col min="5896" max="5896" width="16.69921875" style="37" customWidth="1"/>
    <col min="5897" max="5897" width="14.59765625" style="37" customWidth="1"/>
    <col min="5898" max="5899" width="9" style="37"/>
    <col min="5900" max="5900" width="14.59765625" style="37" customWidth="1"/>
    <col min="5901" max="5902" width="9" style="37"/>
    <col min="5903" max="5903" width="6.3984375" style="37" customWidth="1"/>
    <col min="5904" max="5904" width="10.296875" style="37" customWidth="1"/>
    <col min="5905" max="5905" width="12.296875" style="37" customWidth="1"/>
    <col min="5906" max="5906" width="10.69921875" style="37" customWidth="1"/>
    <col min="5907" max="5907" width="14.8984375" style="37" customWidth="1"/>
    <col min="5908" max="5908" width="8.59765625" style="37" customWidth="1"/>
    <col min="5909" max="6144" width="9" style="37"/>
    <col min="6145" max="6145" width="5.8984375" style="37" customWidth="1"/>
    <col min="6146" max="6146" width="18.09765625" style="37" customWidth="1"/>
    <col min="6147" max="6151" width="14.59765625" style="37" customWidth="1"/>
    <col min="6152" max="6152" width="16.69921875" style="37" customWidth="1"/>
    <col min="6153" max="6153" width="14.59765625" style="37" customWidth="1"/>
    <col min="6154" max="6155" width="9" style="37"/>
    <col min="6156" max="6156" width="14.59765625" style="37" customWidth="1"/>
    <col min="6157" max="6158" width="9" style="37"/>
    <col min="6159" max="6159" width="6.3984375" style="37" customWidth="1"/>
    <col min="6160" max="6160" width="10.296875" style="37" customWidth="1"/>
    <col min="6161" max="6161" width="12.296875" style="37" customWidth="1"/>
    <col min="6162" max="6162" width="10.69921875" style="37" customWidth="1"/>
    <col min="6163" max="6163" width="14.8984375" style="37" customWidth="1"/>
    <col min="6164" max="6164" width="8.59765625" style="37" customWidth="1"/>
    <col min="6165" max="6400" width="9" style="37"/>
    <col min="6401" max="6401" width="5.8984375" style="37" customWidth="1"/>
    <col min="6402" max="6402" width="18.09765625" style="37" customWidth="1"/>
    <col min="6403" max="6407" width="14.59765625" style="37" customWidth="1"/>
    <col min="6408" max="6408" width="16.69921875" style="37" customWidth="1"/>
    <col min="6409" max="6409" width="14.59765625" style="37" customWidth="1"/>
    <col min="6410" max="6411" width="9" style="37"/>
    <col min="6412" max="6412" width="14.59765625" style="37" customWidth="1"/>
    <col min="6413" max="6414" width="9" style="37"/>
    <col min="6415" max="6415" width="6.3984375" style="37" customWidth="1"/>
    <col min="6416" max="6416" width="10.296875" style="37" customWidth="1"/>
    <col min="6417" max="6417" width="12.296875" style="37" customWidth="1"/>
    <col min="6418" max="6418" width="10.69921875" style="37" customWidth="1"/>
    <col min="6419" max="6419" width="14.8984375" style="37" customWidth="1"/>
    <col min="6420" max="6420" width="8.59765625" style="37" customWidth="1"/>
    <col min="6421" max="6656" width="9" style="37"/>
    <col min="6657" max="6657" width="5.8984375" style="37" customWidth="1"/>
    <col min="6658" max="6658" width="18.09765625" style="37" customWidth="1"/>
    <col min="6659" max="6663" width="14.59765625" style="37" customWidth="1"/>
    <col min="6664" max="6664" width="16.69921875" style="37" customWidth="1"/>
    <col min="6665" max="6665" width="14.59765625" style="37" customWidth="1"/>
    <col min="6666" max="6667" width="9" style="37"/>
    <col min="6668" max="6668" width="14.59765625" style="37" customWidth="1"/>
    <col min="6669" max="6670" width="9" style="37"/>
    <col min="6671" max="6671" width="6.3984375" style="37" customWidth="1"/>
    <col min="6672" max="6672" width="10.296875" style="37" customWidth="1"/>
    <col min="6673" max="6673" width="12.296875" style="37" customWidth="1"/>
    <col min="6674" max="6674" width="10.69921875" style="37" customWidth="1"/>
    <col min="6675" max="6675" width="14.8984375" style="37" customWidth="1"/>
    <col min="6676" max="6676" width="8.59765625" style="37" customWidth="1"/>
    <col min="6677" max="6912" width="9" style="37"/>
    <col min="6913" max="6913" width="5.8984375" style="37" customWidth="1"/>
    <col min="6914" max="6914" width="18.09765625" style="37" customWidth="1"/>
    <col min="6915" max="6919" width="14.59765625" style="37" customWidth="1"/>
    <col min="6920" max="6920" width="16.69921875" style="37" customWidth="1"/>
    <col min="6921" max="6921" width="14.59765625" style="37" customWidth="1"/>
    <col min="6922" max="6923" width="9" style="37"/>
    <col min="6924" max="6924" width="14.59765625" style="37" customWidth="1"/>
    <col min="6925" max="6926" width="9" style="37"/>
    <col min="6927" max="6927" width="6.3984375" style="37" customWidth="1"/>
    <col min="6928" max="6928" width="10.296875" style="37" customWidth="1"/>
    <col min="6929" max="6929" width="12.296875" style="37" customWidth="1"/>
    <col min="6930" max="6930" width="10.69921875" style="37" customWidth="1"/>
    <col min="6931" max="6931" width="14.8984375" style="37" customWidth="1"/>
    <col min="6932" max="6932" width="8.59765625" style="37" customWidth="1"/>
    <col min="6933" max="7168" width="9" style="37"/>
    <col min="7169" max="7169" width="5.8984375" style="37" customWidth="1"/>
    <col min="7170" max="7170" width="18.09765625" style="37" customWidth="1"/>
    <col min="7171" max="7175" width="14.59765625" style="37" customWidth="1"/>
    <col min="7176" max="7176" width="16.69921875" style="37" customWidth="1"/>
    <col min="7177" max="7177" width="14.59765625" style="37" customWidth="1"/>
    <col min="7178" max="7179" width="9" style="37"/>
    <col min="7180" max="7180" width="14.59765625" style="37" customWidth="1"/>
    <col min="7181" max="7182" width="9" style="37"/>
    <col min="7183" max="7183" width="6.3984375" style="37" customWidth="1"/>
    <col min="7184" max="7184" width="10.296875" style="37" customWidth="1"/>
    <col min="7185" max="7185" width="12.296875" style="37" customWidth="1"/>
    <col min="7186" max="7186" width="10.69921875" style="37" customWidth="1"/>
    <col min="7187" max="7187" width="14.8984375" style="37" customWidth="1"/>
    <col min="7188" max="7188" width="8.59765625" style="37" customWidth="1"/>
    <col min="7189" max="7424" width="9" style="37"/>
    <col min="7425" max="7425" width="5.8984375" style="37" customWidth="1"/>
    <col min="7426" max="7426" width="18.09765625" style="37" customWidth="1"/>
    <col min="7427" max="7431" width="14.59765625" style="37" customWidth="1"/>
    <col min="7432" max="7432" width="16.69921875" style="37" customWidth="1"/>
    <col min="7433" max="7433" width="14.59765625" style="37" customWidth="1"/>
    <col min="7434" max="7435" width="9" style="37"/>
    <col min="7436" max="7436" width="14.59765625" style="37" customWidth="1"/>
    <col min="7437" max="7438" width="9" style="37"/>
    <col min="7439" max="7439" width="6.3984375" style="37" customWidth="1"/>
    <col min="7440" max="7440" width="10.296875" style="37" customWidth="1"/>
    <col min="7441" max="7441" width="12.296875" style="37" customWidth="1"/>
    <col min="7442" max="7442" width="10.69921875" style="37" customWidth="1"/>
    <col min="7443" max="7443" width="14.8984375" style="37" customWidth="1"/>
    <col min="7444" max="7444" width="8.59765625" style="37" customWidth="1"/>
    <col min="7445" max="7680" width="9" style="37"/>
    <col min="7681" max="7681" width="5.8984375" style="37" customWidth="1"/>
    <col min="7682" max="7682" width="18.09765625" style="37" customWidth="1"/>
    <col min="7683" max="7687" width="14.59765625" style="37" customWidth="1"/>
    <col min="7688" max="7688" width="16.69921875" style="37" customWidth="1"/>
    <col min="7689" max="7689" width="14.59765625" style="37" customWidth="1"/>
    <col min="7690" max="7691" width="9" style="37"/>
    <col min="7692" max="7692" width="14.59765625" style="37" customWidth="1"/>
    <col min="7693" max="7694" width="9" style="37"/>
    <col min="7695" max="7695" width="6.3984375" style="37" customWidth="1"/>
    <col min="7696" max="7696" width="10.296875" style="37" customWidth="1"/>
    <col min="7697" max="7697" width="12.296875" style="37" customWidth="1"/>
    <col min="7698" max="7698" width="10.69921875" style="37" customWidth="1"/>
    <col min="7699" max="7699" width="14.8984375" style="37" customWidth="1"/>
    <col min="7700" max="7700" width="8.59765625" style="37" customWidth="1"/>
    <col min="7701" max="7936" width="9" style="37"/>
    <col min="7937" max="7937" width="5.8984375" style="37" customWidth="1"/>
    <col min="7938" max="7938" width="18.09765625" style="37" customWidth="1"/>
    <col min="7939" max="7943" width="14.59765625" style="37" customWidth="1"/>
    <col min="7944" max="7944" width="16.69921875" style="37" customWidth="1"/>
    <col min="7945" max="7945" width="14.59765625" style="37" customWidth="1"/>
    <col min="7946" max="7947" width="9" style="37"/>
    <col min="7948" max="7948" width="14.59765625" style="37" customWidth="1"/>
    <col min="7949" max="7950" width="9" style="37"/>
    <col min="7951" max="7951" width="6.3984375" style="37" customWidth="1"/>
    <col min="7952" max="7952" width="10.296875" style="37" customWidth="1"/>
    <col min="7953" max="7953" width="12.296875" style="37" customWidth="1"/>
    <col min="7954" max="7954" width="10.69921875" style="37" customWidth="1"/>
    <col min="7955" max="7955" width="14.8984375" style="37" customWidth="1"/>
    <col min="7956" max="7956" width="8.59765625" style="37" customWidth="1"/>
    <col min="7957" max="8192" width="9" style="37"/>
    <col min="8193" max="8193" width="5.8984375" style="37" customWidth="1"/>
    <col min="8194" max="8194" width="18.09765625" style="37" customWidth="1"/>
    <col min="8195" max="8199" width="14.59765625" style="37" customWidth="1"/>
    <col min="8200" max="8200" width="16.69921875" style="37" customWidth="1"/>
    <col min="8201" max="8201" width="14.59765625" style="37" customWidth="1"/>
    <col min="8202" max="8203" width="9" style="37"/>
    <col min="8204" max="8204" width="14.59765625" style="37" customWidth="1"/>
    <col min="8205" max="8206" width="9" style="37"/>
    <col min="8207" max="8207" width="6.3984375" style="37" customWidth="1"/>
    <col min="8208" max="8208" width="10.296875" style="37" customWidth="1"/>
    <col min="8209" max="8209" width="12.296875" style="37" customWidth="1"/>
    <col min="8210" max="8210" width="10.69921875" style="37" customWidth="1"/>
    <col min="8211" max="8211" width="14.8984375" style="37" customWidth="1"/>
    <col min="8212" max="8212" width="8.59765625" style="37" customWidth="1"/>
    <col min="8213" max="8448" width="9" style="37"/>
    <col min="8449" max="8449" width="5.8984375" style="37" customWidth="1"/>
    <col min="8450" max="8450" width="18.09765625" style="37" customWidth="1"/>
    <col min="8451" max="8455" width="14.59765625" style="37" customWidth="1"/>
    <col min="8456" max="8456" width="16.69921875" style="37" customWidth="1"/>
    <col min="8457" max="8457" width="14.59765625" style="37" customWidth="1"/>
    <col min="8458" max="8459" width="9" style="37"/>
    <col min="8460" max="8460" width="14.59765625" style="37" customWidth="1"/>
    <col min="8461" max="8462" width="9" style="37"/>
    <col min="8463" max="8463" width="6.3984375" style="37" customWidth="1"/>
    <col min="8464" max="8464" width="10.296875" style="37" customWidth="1"/>
    <col min="8465" max="8465" width="12.296875" style="37" customWidth="1"/>
    <col min="8466" max="8466" width="10.69921875" style="37" customWidth="1"/>
    <col min="8467" max="8467" width="14.8984375" style="37" customWidth="1"/>
    <col min="8468" max="8468" width="8.59765625" style="37" customWidth="1"/>
    <col min="8469" max="8704" width="9" style="37"/>
    <col min="8705" max="8705" width="5.8984375" style="37" customWidth="1"/>
    <col min="8706" max="8706" width="18.09765625" style="37" customWidth="1"/>
    <col min="8707" max="8711" width="14.59765625" style="37" customWidth="1"/>
    <col min="8712" max="8712" width="16.69921875" style="37" customWidth="1"/>
    <col min="8713" max="8713" width="14.59765625" style="37" customWidth="1"/>
    <col min="8714" max="8715" width="9" style="37"/>
    <col min="8716" max="8716" width="14.59765625" style="37" customWidth="1"/>
    <col min="8717" max="8718" width="9" style="37"/>
    <col min="8719" max="8719" width="6.3984375" style="37" customWidth="1"/>
    <col min="8720" max="8720" width="10.296875" style="37" customWidth="1"/>
    <col min="8721" max="8721" width="12.296875" style="37" customWidth="1"/>
    <col min="8722" max="8722" width="10.69921875" style="37" customWidth="1"/>
    <col min="8723" max="8723" width="14.8984375" style="37" customWidth="1"/>
    <col min="8724" max="8724" width="8.59765625" style="37" customWidth="1"/>
    <col min="8725" max="8960" width="9" style="37"/>
    <col min="8961" max="8961" width="5.8984375" style="37" customWidth="1"/>
    <col min="8962" max="8962" width="18.09765625" style="37" customWidth="1"/>
    <col min="8963" max="8967" width="14.59765625" style="37" customWidth="1"/>
    <col min="8968" max="8968" width="16.69921875" style="37" customWidth="1"/>
    <col min="8969" max="8969" width="14.59765625" style="37" customWidth="1"/>
    <col min="8970" max="8971" width="9" style="37"/>
    <col min="8972" max="8972" width="14.59765625" style="37" customWidth="1"/>
    <col min="8973" max="8974" width="9" style="37"/>
    <col min="8975" max="8975" width="6.3984375" style="37" customWidth="1"/>
    <col min="8976" max="8976" width="10.296875" style="37" customWidth="1"/>
    <col min="8977" max="8977" width="12.296875" style="37" customWidth="1"/>
    <col min="8978" max="8978" width="10.69921875" style="37" customWidth="1"/>
    <col min="8979" max="8979" width="14.8984375" style="37" customWidth="1"/>
    <col min="8980" max="8980" width="8.59765625" style="37" customWidth="1"/>
    <col min="8981" max="9216" width="9" style="37"/>
    <col min="9217" max="9217" width="5.8984375" style="37" customWidth="1"/>
    <col min="9218" max="9218" width="18.09765625" style="37" customWidth="1"/>
    <col min="9219" max="9223" width="14.59765625" style="37" customWidth="1"/>
    <col min="9224" max="9224" width="16.69921875" style="37" customWidth="1"/>
    <col min="9225" max="9225" width="14.59765625" style="37" customWidth="1"/>
    <col min="9226" max="9227" width="9" style="37"/>
    <col min="9228" max="9228" width="14.59765625" style="37" customWidth="1"/>
    <col min="9229" max="9230" width="9" style="37"/>
    <col min="9231" max="9231" width="6.3984375" style="37" customWidth="1"/>
    <col min="9232" max="9232" width="10.296875" style="37" customWidth="1"/>
    <col min="9233" max="9233" width="12.296875" style="37" customWidth="1"/>
    <col min="9234" max="9234" width="10.69921875" style="37" customWidth="1"/>
    <col min="9235" max="9235" width="14.8984375" style="37" customWidth="1"/>
    <col min="9236" max="9236" width="8.59765625" style="37" customWidth="1"/>
    <col min="9237" max="9472" width="9" style="37"/>
    <col min="9473" max="9473" width="5.8984375" style="37" customWidth="1"/>
    <col min="9474" max="9474" width="18.09765625" style="37" customWidth="1"/>
    <col min="9475" max="9479" width="14.59765625" style="37" customWidth="1"/>
    <col min="9480" max="9480" width="16.69921875" style="37" customWidth="1"/>
    <col min="9481" max="9481" width="14.59765625" style="37" customWidth="1"/>
    <col min="9482" max="9483" width="9" style="37"/>
    <col min="9484" max="9484" width="14.59765625" style="37" customWidth="1"/>
    <col min="9485" max="9486" width="9" style="37"/>
    <col min="9487" max="9487" width="6.3984375" style="37" customWidth="1"/>
    <col min="9488" max="9488" width="10.296875" style="37" customWidth="1"/>
    <col min="9489" max="9489" width="12.296875" style="37" customWidth="1"/>
    <col min="9490" max="9490" width="10.69921875" style="37" customWidth="1"/>
    <col min="9491" max="9491" width="14.8984375" style="37" customWidth="1"/>
    <col min="9492" max="9492" width="8.59765625" style="37" customWidth="1"/>
    <col min="9493" max="9728" width="9" style="37"/>
    <col min="9729" max="9729" width="5.8984375" style="37" customWidth="1"/>
    <col min="9730" max="9730" width="18.09765625" style="37" customWidth="1"/>
    <col min="9731" max="9735" width="14.59765625" style="37" customWidth="1"/>
    <col min="9736" max="9736" width="16.69921875" style="37" customWidth="1"/>
    <col min="9737" max="9737" width="14.59765625" style="37" customWidth="1"/>
    <col min="9738" max="9739" width="9" style="37"/>
    <col min="9740" max="9740" width="14.59765625" style="37" customWidth="1"/>
    <col min="9741" max="9742" width="9" style="37"/>
    <col min="9743" max="9743" width="6.3984375" style="37" customWidth="1"/>
    <col min="9744" max="9744" width="10.296875" style="37" customWidth="1"/>
    <col min="9745" max="9745" width="12.296875" style="37" customWidth="1"/>
    <col min="9746" max="9746" width="10.69921875" style="37" customWidth="1"/>
    <col min="9747" max="9747" width="14.8984375" style="37" customWidth="1"/>
    <col min="9748" max="9748" width="8.59765625" style="37" customWidth="1"/>
    <col min="9749" max="9984" width="9" style="37"/>
    <col min="9985" max="9985" width="5.8984375" style="37" customWidth="1"/>
    <col min="9986" max="9986" width="18.09765625" style="37" customWidth="1"/>
    <col min="9987" max="9991" width="14.59765625" style="37" customWidth="1"/>
    <col min="9992" max="9992" width="16.69921875" style="37" customWidth="1"/>
    <col min="9993" max="9993" width="14.59765625" style="37" customWidth="1"/>
    <col min="9994" max="9995" width="9" style="37"/>
    <col min="9996" max="9996" width="14.59765625" style="37" customWidth="1"/>
    <col min="9997" max="9998" width="9" style="37"/>
    <col min="9999" max="9999" width="6.3984375" style="37" customWidth="1"/>
    <col min="10000" max="10000" width="10.296875" style="37" customWidth="1"/>
    <col min="10001" max="10001" width="12.296875" style="37" customWidth="1"/>
    <col min="10002" max="10002" width="10.69921875" style="37" customWidth="1"/>
    <col min="10003" max="10003" width="14.8984375" style="37" customWidth="1"/>
    <col min="10004" max="10004" width="8.59765625" style="37" customWidth="1"/>
    <col min="10005" max="10240" width="9" style="37"/>
    <col min="10241" max="10241" width="5.8984375" style="37" customWidth="1"/>
    <col min="10242" max="10242" width="18.09765625" style="37" customWidth="1"/>
    <col min="10243" max="10247" width="14.59765625" style="37" customWidth="1"/>
    <col min="10248" max="10248" width="16.69921875" style="37" customWidth="1"/>
    <col min="10249" max="10249" width="14.59765625" style="37" customWidth="1"/>
    <col min="10250" max="10251" width="9" style="37"/>
    <col min="10252" max="10252" width="14.59765625" style="37" customWidth="1"/>
    <col min="10253" max="10254" width="9" style="37"/>
    <col min="10255" max="10255" width="6.3984375" style="37" customWidth="1"/>
    <col min="10256" max="10256" width="10.296875" style="37" customWidth="1"/>
    <col min="10257" max="10257" width="12.296875" style="37" customWidth="1"/>
    <col min="10258" max="10258" width="10.69921875" style="37" customWidth="1"/>
    <col min="10259" max="10259" width="14.8984375" style="37" customWidth="1"/>
    <col min="10260" max="10260" width="8.59765625" style="37" customWidth="1"/>
    <col min="10261" max="10496" width="9" style="37"/>
    <col min="10497" max="10497" width="5.8984375" style="37" customWidth="1"/>
    <col min="10498" max="10498" width="18.09765625" style="37" customWidth="1"/>
    <col min="10499" max="10503" width="14.59765625" style="37" customWidth="1"/>
    <col min="10504" max="10504" width="16.69921875" style="37" customWidth="1"/>
    <col min="10505" max="10505" width="14.59765625" style="37" customWidth="1"/>
    <col min="10506" max="10507" width="9" style="37"/>
    <col min="10508" max="10508" width="14.59765625" style="37" customWidth="1"/>
    <col min="10509" max="10510" width="9" style="37"/>
    <col min="10511" max="10511" width="6.3984375" style="37" customWidth="1"/>
    <col min="10512" max="10512" width="10.296875" style="37" customWidth="1"/>
    <col min="10513" max="10513" width="12.296875" style="37" customWidth="1"/>
    <col min="10514" max="10514" width="10.69921875" style="37" customWidth="1"/>
    <col min="10515" max="10515" width="14.8984375" style="37" customWidth="1"/>
    <col min="10516" max="10516" width="8.59765625" style="37" customWidth="1"/>
    <col min="10517" max="10752" width="9" style="37"/>
    <col min="10753" max="10753" width="5.8984375" style="37" customWidth="1"/>
    <col min="10754" max="10754" width="18.09765625" style="37" customWidth="1"/>
    <col min="10755" max="10759" width="14.59765625" style="37" customWidth="1"/>
    <col min="10760" max="10760" width="16.69921875" style="37" customWidth="1"/>
    <col min="10761" max="10761" width="14.59765625" style="37" customWidth="1"/>
    <col min="10762" max="10763" width="9" style="37"/>
    <col min="10764" max="10764" width="14.59765625" style="37" customWidth="1"/>
    <col min="10765" max="10766" width="9" style="37"/>
    <col min="10767" max="10767" width="6.3984375" style="37" customWidth="1"/>
    <col min="10768" max="10768" width="10.296875" style="37" customWidth="1"/>
    <col min="10769" max="10769" width="12.296875" style="37" customWidth="1"/>
    <col min="10770" max="10770" width="10.69921875" style="37" customWidth="1"/>
    <col min="10771" max="10771" width="14.8984375" style="37" customWidth="1"/>
    <col min="10772" max="10772" width="8.59765625" style="37" customWidth="1"/>
    <col min="10773" max="11008" width="9" style="37"/>
    <col min="11009" max="11009" width="5.8984375" style="37" customWidth="1"/>
    <col min="11010" max="11010" width="18.09765625" style="37" customWidth="1"/>
    <col min="11011" max="11015" width="14.59765625" style="37" customWidth="1"/>
    <col min="11016" max="11016" width="16.69921875" style="37" customWidth="1"/>
    <col min="11017" max="11017" width="14.59765625" style="37" customWidth="1"/>
    <col min="11018" max="11019" width="9" style="37"/>
    <col min="11020" max="11020" width="14.59765625" style="37" customWidth="1"/>
    <col min="11021" max="11022" width="9" style="37"/>
    <col min="11023" max="11023" width="6.3984375" style="37" customWidth="1"/>
    <col min="11024" max="11024" width="10.296875" style="37" customWidth="1"/>
    <col min="11025" max="11025" width="12.296875" style="37" customWidth="1"/>
    <col min="11026" max="11026" width="10.69921875" style="37" customWidth="1"/>
    <col min="11027" max="11027" width="14.8984375" style="37" customWidth="1"/>
    <col min="11028" max="11028" width="8.59765625" style="37" customWidth="1"/>
    <col min="11029" max="11264" width="9" style="37"/>
    <col min="11265" max="11265" width="5.8984375" style="37" customWidth="1"/>
    <col min="11266" max="11266" width="18.09765625" style="37" customWidth="1"/>
    <col min="11267" max="11271" width="14.59765625" style="37" customWidth="1"/>
    <col min="11272" max="11272" width="16.69921875" style="37" customWidth="1"/>
    <col min="11273" max="11273" width="14.59765625" style="37" customWidth="1"/>
    <col min="11274" max="11275" width="9" style="37"/>
    <col min="11276" max="11276" width="14.59765625" style="37" customWidth="1"/>
    <col min="11277" max="11278" width="9" style="37"/>
    <col min="11279" max="11279" width="6.3984375" style="37" customWidth="1"/>
    <col min="11280" max="11280" width="10.296875" style="37" customWidth="1"/>
    <col min="11281" max="11281" width="12.296875" style="37" customWidth="1"/>
    <col min="11282" max="11282" width="10.69921875" style="37" customWidth="1"/>
    <col min="11283" max="11283" width="14.8984375" style="37" customWidth="1"/>
    <col min="11284" max="11284" width="8.59765625" style="37" customWidth="1"/>
    <col min="11285" max="11520" width="9" style="37"/>
    <col min="11521" max="11521" width="5.8984375" style="37" customWidth="1"/>
    <col min="11522" max="11522" width="18.09765625" style="37" customWidth="1"/>
    <col min="11523" max="11527" width="14.59765625" style="37" customWidth="1"/>
    <col min="11528" max="11528" width="16.69921875" style="37" customWidth="1"/>
    <col min="11529" max="11529" width="14.59765625" style="37" customWidth="1"/>
    <col min="11530" max="11531" width="9" style="37"/>
    <col min="11532" max="11532" width="14.59765625" style="37" customWidth="1"/>
    <col min="11533" max="11534" width="9" style="37"/>
    <col min="11535" max="11535" width="6.3984375" style="37" customWidth="1"/>
    <col min="11536" max="11536" width="10.296875" style="37" customWidth="1"/>
    <col min="11537" max="11537" width="12.296875" style="37" customWidth="1"/>
    <col min="11538" max="11538" width="10.69921875" style="37" customWidth="1"/>
    <col min="11539" max="11539" width="14.8984375" style="37" customWidth="1"/>
    <col min="11540" max="11540" width="8.59765625" style="37" customWidth="1"/>
    <col min="11541" max="11776" width="9" style="37"/>
    <col min="11777" max="11777" width="5.8984375" style="37" customWidth="1"/>
    <col min="11778" max="11778" width="18.09765625" style="37" customWidth="1"/>
    <col min="11779" max="11783" width="14.59765625" style="37" customWidth="1"/>
    <col min="11784" max="11784" width="16.69921875" style="37" customWidth="1"/>
    <col min="11785" max="11785" width="14.59765625" style="37" customWidth="1"/>
    <col min="11786" max="11787" width="9" style="37"/>
    <col min="11788" max="11788" width="14.59765625" style="37" customWidth="1"/>
    <col min="11789" max="11790" width="9" style="37"/>
    <col min="11791" max="11791" width="6.3984375" style="37" customWidth="1"/>
    <col min="11792" max="11792" width="10.296875" style="37" customWidth="1"/>
    <col min="11793" max="11793" width="12.296875" style="37" customWidth="1"/>
    <col min="11794" max="11794" width="10.69921875" style="37" customWidth="1"/>
    <col min="11795" max="11795" width="14.8984375" style="37" customWidth="1"/>
    <col min="11796" max="11796" width="8.59765625" style="37" customWidth="1"/>
    <col min="11797" max="12032" width="9" style="37"/>
    <col min="12033" max="12033" width="5.8984375" style="37" customWidth="1"/>
    <col min="12034" max="12034" width="18.09765625" style="37" customWidth="1"/>
    <col min="12035" max="12039" width="14.59765625" style="37" customWidth="1"/>
    <col min="12040" max="12040" width="16.69921875" style="37" customWidth="1"/>
    <col min="12041" max="12041" width="14.59765625" style="37" customWidth="1"/>
    <col min="12042" max="12043" width="9" style="37"/>
    <col min="12044" max="12044" width="14.59765625" style="37" customWidth="1"/>
    <col min="12045" max="12046" width="9" style="37"/>
    <col min="12047" max="12047" width="6.3984375" style="37" customWidth="1"/>
    <col min="12048" max="12048" width="10.296875" style="37" customWidth="1"/>
    <col min="12049" max="12049" width="12.296875" style="37" customWidth="1"/>
    <col min="12050" max="12050" width="10.69921875" style="37" customWidth="1"/>
    <col min="12051" max="12051" width="14.8984375" style="37" customWidth="1"/>
    <col min="12052" max="12052" width="8.59765625" style="37" customWidth="1"/>
    <col min="12053" max="12288" width="9" style="37"/>
    <col min="12289" max="12289" width="5.8984375" style="37" customWidth="1"/>
    <col min="12290" max="12290" width="18.09765625" style="37" customWidth="1"/>
    <col min="12291" max="12295" width="14.59765625" style="37" customWidth="1"/>
    <col min="12296" max="12296" width="16.69921875" style="37" customWidth="1"/>
    <col min="12297" max="12297" width="14.59765625" style="37" customWidth="1"/>
    <col min="12298" max="12299" width="9" style="37"/>
    <col min="12300" max="12300" width="14.59765625" style="37" customWidth="1"/>
    <col min="12301" max="12302" width="9" style="37"/>
    <col min="12303" max="12303" width="6.3984375" style="37" customWidth="1"/>
    <col min="12304" max="12304" width="10.296875" style="37" customWidth="1"/>
    <col min="12305" max="12305" width="12.296875" style="37" customWidth="1"/>
    <col min="12306" max="12306" width="10.69921875" style="37" customWidth="1"/>
    <col min="12307" max="12307" width="14.8984375" style="37" customWidth="1"/>
    <col min="12308" max="12308" width="8.59765625" style="37" customWidth="1"/>
    <col min="12309" max="12544" width="9" style="37"/>
    <col min="12545" max="12545" width="5.8984375" style="37" customWidth="1"/>
    <col min="12546" max="12546" width="18.09765625" style="37" customWidth="1"/>
    <col min="12547" max="12551" width="14.59765625" style="37" customWidth="1"/>
    <col min="12552" max="12552" width="16.69921875" style="37" customWidth="1"/>
    <col min="12553" max="12553" width="14.59765625" style="37" customWidth="1"/>
    <col min="12554" max="12555" width="9" style="37"/>
    <col min="12556" max="12556" width="14.59765625" style="37" customWidth="1"/>
    <col min="12557" max="12558" width="9" style="37"/>
    <col min="12559" max="12559" width="6.3984375" style="37" customWidth="1"/>
    <col min="12560" max="12560" width="10.296875" style="37" customWidth="1"/>
    <col min="12561" max="12561" width="12.296875" style="37" customWidth="1"/>
    <col min="12562" max="12562" width="10.69921875" style="37" customWidth="1"/>
    <col min="12563" max="12563" width="14.8984375" style="37" customWidth="1"/>
    <col min="12564" max="12564" width="8.59765625" style="37" customWidth="1"/>
    <col min="12565" max="12800" width="9" style="37"/>
    <col min="12801" max="12801" width="5.8984375" style="37" customWidth="1"/>
    <col min="12802" max="12802" width="18.09765625" style="37" customWidth="1"/>
    <col min="12803" max="12807" width="14.59765625" style="37" customWidth="1"/>
    <col min="12808" max="12808" width="16.69921875" style="37" customWidth="1"/>
    <col min="12809" max="12809" width="14.59765625" style="37" customWidth="1"/>
    <col min="12810" max="12811" width="9" style="37"/>
    <col min="12812" max="12812" width="14.59765625" style="37" customWidth="1"/>
    <col min="12813" max="12814" width="9" style="37"/>
    <col min="12815" max="12815" width="6.3984375" style="37" customWidth="1"/>
    <col min="12816" max="12816" width="10.296875" style="37" customWidth="1"/>
    <col min="12817" max="12817" width="12.296875" style="37" customWidth="1"/>
    <col min="12818" max="12818" width="10.69921875" style="37" customWidth="1"/>
    <col min="12819" max="12819" width="14.8984375" style="37" customWidth="1"/>
    <col min="12820" max="12820" width="8.59765625" style="37" customWidth="1"/>
    <col min="12821" max="13056" width="9" style="37"/>
    <col min="13057" max="13057" width="5.8984375" style="37" customWidth="1"/>
    <col min="13058" max="13058" width="18.09765625" style="37" customWidth="1"/>
    <col min="13059" max="13063" width="14.59765625" style="37" customWidth="1"/>
    <col min="13064" max="13064" width="16.69921875" style="37" customWidth="1"/>
    <col min="13065" max="13065" width="14.59765625" style="37" customWidth="1"/>
    <col min="13066" max="13067" width="9" style="37"/>
    <col min="13068" max="13068" width="14.59765625" style="37" customWidth="1"/>
    <col min="13069" max="13070" width="9" style="37"/>
    <col min="13071" max="13071" width="6.3984375" style="37" customWidth="1"/>
    <col min="13072" max="13072" width="10.296875" style="37" customWidth="1"/>
    <col min="13073" max="13073" width="12.296875" style="37" customWidth="1"/>
    <col min="13074" max="13074" width="10.69921875" style="37" customWidth="1"/>
    <col min="13075" max="13075" width="14.8984375" style="37" customWidth="1"/>
    <col min="13076" max="13076" width="8.59765625" style="37" customWidth="1"/>
    <col min="13077" max="13312" width="9" style="37"/>
    <col min="13313" max="13313" width="5.8984375" style="37" customWidth="1"/>
    <col min="13314" max="13314" width="18.09765625" style="37" customWidth="1"/>
    <col min="13315" max="13319" width="14.59765625" style="37" customWidth="1"/>
    <col min="13320" max="13320" width="16.69921875" style="37" customWidth="1"/>
    <col min="13321" max="13321" width="14.59765625" style="37" customWidth="1"/>
    <col min="13322" max="13323" width="9" style="37"/>
    <col min="13324" max="13324" width="14.59765625" style="37" customWidth="1"/>
    <col min="13325" max="13326" width="9" style="37"/>
    <col min="13327" max="13327" width="6.3984375" style="37" customWidth="1"/>
    <col min="13328" max="13328" width="10.296875" style="37" customWidth="1"/>
    <col min="13329" max="13329" width="12.296875" style="37" customWidth="1"/>
    <col min="13330" max="13330" width="10.69921875" style="37" customWidth="1"/>
    <col min="13331" max="13331" width="14.8984375" style="37" customWidth="1"/>
    <col min="13332" max="13332" width="8.59765625" style="37" customWidth="1"/>
    <col min="13333" max="13568" width="9" style="37"/>
    <col min="13569" max="13569" width="5.8984375" style="37" customWidth="1"/>
    <col min="13570" max="13570" width="18.09765625" style="37" customWidth="1"/>
    <col min="13571" max="13575" width="14.59765625" style="37" customWidth="1"/>
    <col min="13576" max="13576" width="16.69921875" style="37" customWidth="1"/>
    <col min="13577" max="13577" width="14.59765625" style="37" customWidth="1"/>
    <col min="13578" max="13579" width="9" style="37"/>
    <col min="13580" max="13580" width="14.59765625" style="37" customWidth="1"/>
    <col min="13581" max="13582" width="9" style="37"/>
    <col min="13583" max="13583" width="6.3984375" style="37" customWidth="1"/>
    <col min="13584" max="13584" width="10.296875" style="37" customWidth="1"/>
    <col min="13585" max="13585" width="12.296875" style="37" customWidth="1"/>
    <col min="13586" max="13586" width="10.69921875" style="37" customWidth="1"/>
    <col min="13587" max="13587" width="14.8984375" style="37" customWidth="1"/>
    <col min="13588" max="13588" width="8.59765625" style="37" customWidth="1"/>
    <col min="13589" max="13824" width="9" style="37"/>
    <col min="13825" max="13825" width="5.8984375" style="37" customWidth="1"/>
    <col min="13826" max="13826" width="18.09765625" style="37" customWidth="1"/>
    <col min="13827" max="13831" width="14.59765625" style="37" customWidth="1"/>
    <col min="13832" max="13832" width="16.69921875" style="37" customWidth="1"/>
    <col min="13833" max="13833" width="14.59765625" style="37" customWidth="1"/>
    <col min="13834" max="13835" width="9" style="37"/>
    <col min="13836" max="13836" width="14.59765625" style="37" customWidth="1"/>
    <col min="13837" max="13838" width="9" style="37"/>
    <col min="13839" max="13839" width="6.3984375" style="37" customWidth="1"/>
    <col min="13840" max="13840" width="10.296875" style="37" customWidth="1"/>
    <col min="13841" max="13841" width="12.296875" style="37" customWidth="1"/>
    <col min="13842" max="13842" width="10.69921875" style="37" customWidth="1"/>
    <col min="13843" max="13843" width="14.8984375" style="37" customWidth="1"/>
    <col min="13844" max="13844" width="8.59765625" style="37" customWidth="1"/>
    <col min="13845" max="14080" width="9" style="37"/>
    <col min="14081" max="14081" width="5.8984375" style="37" customWidth="1"/>
    <col min="14082" max="14082" width="18.09765625" style="37" customWidth="1"/>
    <col min="14083" max="14087" width="14.59765625" style="37" customWidth="1"/>
    <col min="14088" max="14088" width="16.69921875" style="37" customWidth="1"/>
    <col min="14089" max="14089" width="14.59765625" style="37" customWidth="1"/>
    <col min="14090" max="14091" width="9" style="37"/>
    <col min="14092" max="14092" width="14.59765625" style="37" customWidth="1"/>
    <col min="14093" max="14094" width="9" style="37"/>
    <col min="14095" max="14095" width="6.3984375" style="37" customWidth="1"/>
    <col min="14096" max="14096" width="10.296875" style="37" customWidth="1"/>
    <col min="14097" max="14097" width="12.296875" style="37" customWidth="1"/>
    <col min="14098" max="14098" width="10.69921875" style="37" customWidth="1"/>
    <col min="14099" max="14099" width="14.8984375" style="37" customWidth="1"/>
    <col min="14100" max="14100" width="8.59765625" style="37" customWidth="1"/>
    <col min="14101" max="14336" width="9" style="37"/>
    <col min="14337" max="14337" width="5.8984375" style="37" customWidth="1"/>
    <col min="14338" max="14338" width="18.09765625" style="37" customWidth="1"/>
    <col min="14339" max="14343" width="14.59765625" style="37" customWidth="1"/>
    <col min="14344" max="14344" width="16.69921875" style="37" customWidth="1"/>
    <col min="14345" max="14345" width="14.59765625" style="37" customWidth="1"/>
    <col min="14346" max="14347" width="9" style="37"/>
    <col min="14348" max="14348" width="14.59765625" style="37" customWidth="1"/>
    <col min="14349" max="14350" width="9" style="37"/>
    <col min="14351" max="14351" width="6.3984375" style="37" customWidth="1"/>
    <col min="14352" max="14352" width="10.296875" style="37" customWidth="1"/>
    <col min="14353" max="14353" width="12.296875" style="37" customWidth="1"/>
    <col min="14354" max="14354" width="10.69921875" style="37" customWidth="1"/>
    <col min="14355" max="14355" width="14.8984375" style="37" customWidth="1"/>
    <col min="14356" max="14356" width="8.59765625" style="37" customWidth="1"/>
    <col min="14357" max="14592" width="9" style="37"/>
    <col min="14593" max="14593" width="5.8984375" style="37" customWidth="1"/>
    <col min="14594" max="14594" width="18.09765625" style="37" customWidth="1"/>
    <col min="14595" max="14599" width="14.59765625" style="37" customWidth="1"/>
    <col min="14600" max="14600" width="16.69921875" style="37" customWidth="1"/>
    <col min="14601" max="14601" width="14.59765625" style="37" customWidth="1"/>
    <col min="14602" max="14603" width="9" style="37"/>
    <col min="14604" max="14604" width="14.59765625" style="37" customWidth="1"/>
    <col min="14605" max="14606" width="9" style="37"/>
    <col min="14607" max="14607" width="6.3984375" style="37" customWidth="1"/>
    <col min="14608" max="14608" width="10.296875" style="37" customWidth="1"/>
    <col min="14609" max="14609" width="12.296875" style="37" customWidth="1"/>
    <col min="14610" max="14610" width="10.69921875" style="37" customWidth="1"/>
    <col min="14611" max="14611" width="14.8984375" style="37" customWidth="1"/>
    <col min="14612" max="14612" width="8.59765625" style="37" customWidth="1"/>
    <col min="14613" max="14848" width="9" style="37"/>
    <col min="14849" max="14849" width="5.8984375" style="37" customWidth="1"/>
    <col min="14850" max="14850" width="18.09765625" style="37" customWidth="1"/>
    <col min="14851" max="14855" width="14.59765625" style="37" customWidth="1"/>
    <col min="14856" max="14856" width="16.69921875" style="37" customWidth="1"/>
    <col min="14857" max="14857" width="14.59765625" style="37" customWidth="1"/>
    <col min="14858" max="14859" width="9" style="37"/>
    <col min="14860" max="14860" width="14.59765625" style="37" customWidth="1"/>
    <col min="14861" max="14862" width="9" style="37"/>
    <col min="14863" max="14863" width="6.3984375" style="37" customWidth="1"/>
    <col min="14864" max="14864" width="10.296875" style="37" customWidth="1"/>
    <col min="14865" max="14865" width="12.296875" style="37" customWidth="1"/>
    <col min="14866" max="14866" width="10.69921875" style="37" customWidth="1"/>
    <col min="14867" max="14867" width="14.8984375" style="37" customWidth="1"/>
    <col min="14868" max="14868" width="8.59765625" style="37" customWidth="1"/>
    <col min="14869" max="15104" width="9" style="37"/>
    <col min="15105" max="15105" width="5.8984375" style="37" customWidth="1"/>
    <col min="15106" max="15106" width="18.09765625" style="37" customWidth="1"/>
    <col min="15107" max="15111" width="14.59765625" style="37" customWidth="1"/>
    <col min="15112" max="15112" width="16.69921875" style="37" customWidth="1"/>
    <col min="15113" max="15113" width="14.59765625" style="37" customWidth="1"/>
    <col min="15114" max="15115" width="9" style="37"/>
    <col min="15116" max="15116" width="14.59765625" style="37" customWidth="1"/>
    <col min="15117" max="15118" width="9" style="37"/>
    <col min="15119" max="15119" width="6.3984375" style="37" customWidth="1"/>
    <col min="15120" max="15120" width="10.296875" style="37" customWidth="1"/>
    <col min="15121" max="15121" width="12.296875" style="37" customWidth="1"/>
    <col min="15122" max="15122" width="10.69921875" style="37" customWidth="1"/>
    <col min="15123" max="15123" width="14.8984375" style="37" customWidth="1"/>
    <col min="15124" max="15124" width="8.59765625" style="37" customWidth="1"/>
    <col min="15125" max="15360" width="9" style="37"/>
    <col min="15361" max="15361" width="5.8984375" style="37" customWidth="1"/>
    <col min="15362" max="15362" width="18.09765625" style="37" customWidth="1"/>
    <col min="15363" max="15367" width="14.59765625" style="37" customWidth="1"/>
    <col min="15368" max="15368" width="16.69921875" style="37" customWidth="1"/>
    <col min="15369" max="15369" width="14.59765625" style="37" customWidth="1"/>
    <col min="15370" max="15371" width="9" style="37"/>
    <col min="15372" max="15372" width="14.59765625" style="37" customWidth="1"/>
    <col min="15373" max="15374" width="9" style="37"/>
    <col min="15375" max="15375" width="6.3984375" style="37" customWidth="1"/>
    <col min="15376" max="15376" width="10.296875" style="37" customWidth="1"/>
    <col min="15377" max="15377" width="12.296875" style="37" customWidth="1"/>
    <col min="15378" max="15378" width="10.69921875" style="37" customWidth="1"/>
    <col min="15379" max="15379" width="14.8984375" style="37" customWidth="1"/>
    <col min="15380" max="15380" width="8.59765625" style="37" customWidth="1"/>
    <col min="15381" max="15616" width="9" style="37"/>
    <col min="15617" max="15617" width="5.8984375" style="37" customWidth="1"/>
    <col min="15618" max="15618" width="18.09765625" style="37" customWidth="1"/>
    <col min="15619" max="15623" width="14.59765625" style="37" customWidth="1"/>
    <col min="15624" max="15624" width="16.69921875" style="37" customWidth="1"/>
    <col min="15625" max="15625" width="14.59765625" style="37" customWidth="1"/>
    <col min="15626" max="15627" width="9" style="37"/>
    <col min="15628" max="15628" width="14.59765625" style="37" customWidth="1"/>
    <col min="15629" max="15630" width="9" style="37"/>
    <col min="15631" max="15631" width="6.3984375" style="37" customWidth="1"/>
    <col min="15632" max="15632" width="10.296875" style="37" customWidth="1"/>
    <col min="15633" max="15633" width="12.296875" style="37" customWidth="1"/>
    <col min="15634" max="15634" width="10.69921875" style="37" customWidth="1"/>
    <col min="15635" max="15635" width="14.8984375" style="37" customWidth="1"/>
    <col min="15636" max="15636" width="8.59765625" style="37" customWidth="1"/>
    <col min="15637" max="15872" width="9" style="37"/>
    <col min="15873" max="15873" width="5.8984375" style="37" customWidth="1"/>
    <col min="15874" max="15874" width="18.09765625" style="37" customWidth="1"/>
    <col min="15875" max="15879" width="14.59765625" style="37" customWidth="1"/>
    <col min="15880" max="15880" width="16.69921875" style="37" customWidth="1"/>
    <col min="15881" max="15881" width="14.59765625" style="37" customWidth="1"/>
    <col min="15882" max="15883" width="9" style="37"/>
    <col min="15884" max="15884" width="14.59765625" style="37" customWidth="1"/>
    <col min="15885" max="15886" width="9" style="37"/>
    <col min="15887" max="15887" width="6.3984375" style="37" customWidth="1"/>
    <col min="15888" max="15888" width="10.296875" style="37" customWidth="1"/>
    <col min="15889" max="15889" width="12.296875" style="37" customWidth="1"/>
    <col min="15890" max="15890" width="10.69921875" style="37" customWidth="1"/>
    <col min="15891" max="15891" width="14.8984375" style="37" customWidth="1"/>
    <col min="15892" max="15892" width="8.59765625" style="37" customWidth="1"/>
    <col min="15893" max="16128" width="9" style="37"/>
    <col min="16129" max="16129" width="5.8984375" style="37" customWidth="1"/>
    <col min="16130" max="16130" width="18.09765625" style="37" customWidth="1"/>
    <col min="16131" max="16135" width="14.59765625" style="37" customWidth="1"/>
    <col min="16136" max="16136" width="16.69921875" style="37" customWidth="1"/>
    <col min="16137" max="16137" width="14.59765625" style="37" customWidth="1"/>
    <col min="16138" max="16139" width="9" style="37"/>
    <col min="16140" max="16140" width="14.59765625" style="37" customWidth="1"/>
    <col min="16141" max="16142" width="9" style="37"/>
    <col min="16143" max="16143" width="6.3984375" style="37" customWidth="1"/>
    <col min="16144" max="16144" width="10.296875" style="37" customWidth="1"/>
    <col min="16145" max="16145" width="12.296875" style="37" customWidth="1"/>
    <col min="16146" max="16146" width="10.69921875" style="37" customWidth="1"/>
    <col min="16147" max="16147" width="14.8984375" style="37" customWidth="1"/>
    <col min="16148" max="16148" width="8.59765625" style="37" customWidth="1"/>
    <col min="16149" max="16384" width="9" style="37"/>
  </cols>
  <sheetData>
    <row r="1" spans="1:23" x14ac:dyDescent="0.25">
      <c r="A1" s="262" t="str">
        <f>'[1]PL 08- MB57-31'!A1:B1</f>
        <v>HỘI ĐỒNG NHÂN DÂN</v>
      </c>
      <c r="B1" s="262"/>
      <c r="Q1" s="38" t="s">
        <v>408</v>
      </c>
      <c r="S1" s="137"/>
      <c r="T1" s="38"/>
    </row>
    <row r="2" spans="1:23" x14ac:dyDescent="0.25">
      <c r="A2" s="263" t="str">
        <f>'[1]PL 08- MB57-31'!A2:B2</f>
        <v>PHƯỜNG ĐỒNG HỚI</v>
      </c>
      <c r="B2" s="263"/>
      <c r="Q2" s="38" t="s">
        <v>409</v>
      </c>
      <c r="S2" s="137"/>
      <c r="T2" s="38"/>
    </row>
    <row r="3" spans="1:23" ht="13.2" customHeight="1" x14ac:dyDescent="0.25">
      <c r="A3" s="216" t="s">
        <v>410</v>
      </c>
      <c r="B3" s="216"/>
      <c r="C3" s="216"/>
      <c r="D3" s="216"/>
      <c r="E3" s="216"/>
      <c r="F3" s="216"/>
      <c r="G3" s="216"/>
      <c r="H3" s="216"/>
      <c r="I3" s="216"/>
      <c r="J3" s="216"/>
      <c r="K3" s="216"/>
      <c r="L3" s="216"/>
      <c r="M3" s="216"/>
      <c r="N3" s="216"/>
      <c r="O3" s="216"/>
      <c r="P3" s="216"/>
      <c r="Q3" s="216"/>
      <c r="R3" s="216"/>
      <c r="S3" s="216"/>
      <c r="T3" s="216"/>
      <c r="U3" s="216"/>
      <c r="V3" s="216"/>
      <c r="W3" s="216"/>
    </row>
    <row r="4" spans="1:23" ht="21.6" hidden="1" customHeight="1" x14ac:dyDescent="0.25">
      <c r="A4" s="264" t="str">
        <f>'[1]PL 04 -MB 52-31'!A6:F6</f>
        <v>(Phụ lục kèm theo Nghị quyết số                  /NQ-HĐND ngày             /3/2026 của HĐND phường Đồng Hới)</v>
      </c>
      <c r="B4" s="264"/>
      <c r="C4" s="264"/>
      <c r="D4" s="264"/>
      <c r="E4" s="264"/>
      <c r="F4" s="264"/>
      <c r="G4" s="264"/>
      <c r="H4" s="264"/>
      <c r="I4" s="264"/>
      <c r="J4" s="264"/>
      <c r="K4" s="264"/>
      <c r="L4" s="264"/>
      <c r="M4" s="264"/>
      <c r="N4" s="264"/>
      <c r="O4" s="264"/>
      <c r="P4" s="264"/>
      <c r="Q4" s="264"/>
      <c r="R4" s="264"/>
      <c r="S4" s="264"/>
      <c r="T4" s="264"/>
      <c r="U4" s="264"/>
      <c r="V4" s="264"/>
      <c r="W4" s="264"/>
    </row>
    <row r="5" spans="1:23" ht="21.75" customHeight="1" x14ac:dyDescent="0.25">
      <c r="A5" s="219" t="s">
        <v>494</v>
      </c>
      <c r="B5" s="219"/>
      <c r="C5" s="219"/>
      <c r="D5" s="219"/>
      <c r="E5" s="219"/>
      <c r="F5" s="219"/>
      <c r="G5" s="219"/>
      <c r="H5" s="219"/>
      <c r="I5" s="219"/>
      <c r="J5" s="219"/>
      <c r="K5" s="219"/>
      <c r="L5" s="219"/>
      <c r="M5" s="219"/>
      <c r="N5" s="219"/>
      <c r="O5" s="219"/>
      <c r="P5" s="219"/>
      <c r="Q5" s="219"/>
      <c r="R5" s="219"/>
      <c r="S5" s="219"/>
      <c r="T5" s="219"/>
      <c r="U5" s="219"/>
      <c r="V5" s="219"/>
      <c r="W5" s="219"/>
    </row>
    <row r="6" spans="1:23" x14ac:dyDescent="0.25">
      <c r="Q6" s="260" t="s">
        <v>4</v>
      </c>
      <c r="R6" s="260"/>
      <c r="T6" s="39"/>
    </row>
    <row r="7" spans="1:23" x14ac:dyDescent="0.25">
      <c r="A7" s="261" t="s">
        <v>5</v>
      </c>
      <c r="B7" s="261" t="s">
        <v>411</v>
      </c>
      <c r="C7" s="261" t="s">
        <v>412</v>
      </c>
      <c r="D7" s="261"/>
      <c r="E7" s="261"/>
      <c r="F7" s="261"/>
      <c r="G7" s="261"/>
      <c r="H7" s="261" t="s">
        <v>147</v>
      </c>
      <c r="I7" s="261"/>
      <c r="J7" s="261"/>
      <c r="K7" s="261"/>
      <c r="L7" s="261"/>
      <c r="M7" s="261"/>
      <c r="N7" s="261"/>
      <c r="O7" s="261"/>
      <c r="P7" s="261"/>
      <c r="Q7" s="261"/>
      <c r="R7" s="261"/>
      <c r="S7" s="261"/>
      <c r="T7" s="261" t="s">
        <v>148</v>
      </c>
      <c r="U7" s="261"/>
      <c r="V7" s="261"/>
      <c r="W7" s="261"/>
    </row>
    <row r="8" spans="1:23" ht="15" customHeight="1" x14ac:dyDescent="0.25">
      <c r="A8" s="261"/>
      <c r="B8" s="261"/>
      <c r="C8" s="261" t="s">
        <v>310</v>
      </c>
      <c r="D8" s="261" t="s">
        <v>225</v>
      </c>
      <c r="E8" s="261" t="s">
        <v>235</v>
      </c>
      <c r="F8" s="261" t="s">
        <v>240</v>
      </c>
      <c r="G8" s="261" t="s">
        <v>413</v>
      </c>
      <c r="H8" s="261" t="s">
        <v>310</v>
      </c>
      <c r="I8" s="261" t="s">
        <v>225</v>
      </c>
      <c r="J8" s="261"/>
      <c r="K8" s="261"/>
      <c r="L8" s="261" t="s">
        <v>235</v>
      </c>
      <c r="M8" s="261"/>
      <c r="N8" s="261"/>
      <c r="O8" s="261" t="s">
        <v>414</v>
      </c>
      <c r="P8" s="261"/>
      <c r="Q8" s="261"/>
      <c r="R8" s="261" t="s">
        <v>242</v>
      </c>
      <c r="S8" s="261" t="s">
        <v>415</v>
      </c>
      <c r="T8" s="261" t="s">
        <v>310</v>
      </c>
      <c r="U8" s="261" t="s">
        <v>225</v>
      </c>
      <c r="V8" s="261" t="s">
        <v>235</v>
      </c>
      <c r="W8" s="261" t="s">
        <v>413</v>
      </c>
    </row>
    <row r="9" spans="1:23" x14ac:dyDescent="0.25">
      <c r="A9" s="261"/>
      <c r="B9" s="261"/>
      <c r="C9" s="261"/>
      <c r="D9" s="261"/>
      <c r="E9" s="261"/>
      <c r="F9" s="261"/>
      <c r="G9" s="261"/>
      <c r="H9" s="261"/>
      <c r="I9" s="261" t="s">
        <v>310</v>
      </c>
      <c r="J9" s="261" t="s">
        <v>399</v>
      </c>
      <c r="K9" s="261"/>
      <c r="L9" s="261" t="s">
        <v>310</v>
      </c>
      <c r="M9" s="261" t="s">
        <v>399</v>
      </c>
      <c r="N9" s="261"/>
      <c r="O9" s="261" t="s">
        <v>310</v>
      </c>
      <c r="P9" s="261" t="s">
        <v>399</v>
      </c>
      <c r="Q9" s="261"/>
      <c r="R9" s="261"/>
      <c r="S9" s="261"/>
      <c r="T9" s="261"/>
      <c r="U9" s="261"/>
      <c r="V9" s="261"/>
      <c r="W9" s="261"/>
    </row>
    <row r="10" spans="1:23" ht="62.25" customHeight="1" x14ac:dyDescent="0.25">
      <c r="A10" s="261"/>
      <c r="B10" s="261"/>
      <c r="C10" s="261"/>
      <c r="D10" s="261"/>
      <c r="E10" s="261"/>
      <c r="F10" s="261"/>
      <c r="G10" s="261"/>
      <c r="H10" s="261"/>
      <c r="I10" s="261"/>
      <c r="J10" s="40" t="s">
        <v>416</v>
      </c>
      <c r="K10" s="40" t="s">
        <v>237</v>
      </c>
      <c r="L10" s="261"/>
      <c r="M10" s="40" t="s">
        <v>416</v>
      </c>
      <c r="N10" s="40" t="s">
        <v>417</v>
      </c>
      <c r="O10" s="261"/>
      <c r="P10" s="40" t="s">
        <v>225</v>
      </c>
      <c r="Q10" s="40" t="s">
        <v>235</v>
      </c>
      <c r="R10" s="261"/>
      <c r="S10" s="261"/>
      <c r="T10" s="261"/>
      <c r="U10" s="261"/>
      <c r="V10" s="261"/>
      <c r="W10" s="261"/>
    </row>
    <row r="11" spans="1:23" x14ac:dyDescent="0.25">
      <c r="A11" s="40" t="s">
        <v>16</v>
      </c>
      <c r="B11" s="40" t="s">
        <v>17</v>
      </c>
      <c r="C11" s="40">
        <v>1</v>
      </c>
      <c r="D11" s="40">
        <v>2</v>
      </c>
      <c r="E11" s="40"/>
      <c r="F11" s="40"/>
      <c r="G11" s="40">
        <v>3</v>
      </c>
      <c r="H11" s="40">
        <v>4</v>
      </c>
      <c r="I11" s="40">
        <v>5</v>
      </c>
      <c r="J11" s="40">
        <v>6</v>
      </c>
      <c r="K11" s="40">
        <v>7</v>
      </c>
      <c r="L11" s="40">
        <v>8</v>
      </c>
      <c r="M11" s="40">
        <v>9</v>
      </c>
      <c r="N11" s="40">
        <v>10</v>
      </c>
      <c r="O11" s="40">
        <v>11</v>
      </c>
      <c r="P11" s="40">
        <v>12</v>
      </c>
      <c r="Q11" s="40">
        <v>13</v>
      </c>
      <c r="R11" s="40"/>
      <c r="S11" s="40">
        <v>14</v>
      </c>
      <c r="T11" s="40" t="s">
        <v>418</v>
      </c>
      <c r="U11" s="40" t="s">
        <v>419</v>
      </c>
      <c r="V11" s="40">
        <v>17</v>
      </c>
      <c r="W11" s="40">
        <v>18</v>
      </c>
    </row>
    <row r="12" spans="1:23" s="142" customFormat="1" ht="54.75" customHeight="1" x14ac:dyDescent="0.25">
      <c r="A12" s="40">
        <v>1</v>
      </c>
      <c r="B12" s="138" t="s">
        <v>420</v>
      </c>
      <c r="C12" s="139">
        <f>SUM(D12:G12)</f>
        <v>707164880000</v>
      </c>
      <c r="D12" s="139">
        <f>'[1]PL 13-MB 48-31'!C25</f>
        <v>112384000000</v>
      </c>
      <c r="E12" s="139">
        <f>'[1]PL 13-MB 48-31'!C26</f>
        <v>578790680000</v>
      </c>
      <c r="F12" s="139">
        <f>'[1]PL 13-MB 48-31'!C29</f>
        <v>13370000000</v>
      </c>
      <c r="G12" s="139">
        <f>'[1]PL 13-MB 48-31'!C31</f>
        <v>2620200000</v>
      </c>
      <c r="H12" s="139">
        <f>I12+L12+O12+R12+S12</f>
        <v>1078771120111</v>
      </c>
      <c r="I12" s="139">
        <f>'[1]PL 13-MB 48-31'!D25</f>
        <v>117353596876</v>
      </c>
      <c r="J12" s="140"/>
      <c r="K12" s="140"/>
      <c r="L12" s="139">
        <f>'[1]PL 13-MB 48-31'!D26</f>
        <v>741110635660</v>
      </c>
      <c r="M12" s="140"/>
      <c r="N12" s="140"/>
      <c r="O12" s="139"/>
      <c r="P12" s="140"/>
      <c r="Q12" s="139">
        <f>'[1]PL 03-MD51-31'!D30</f>
        <v>1418804000</v>
      </c>
      <c r="R12" s="139">
        <f>'[1]PL 05 - MB 53-31'!F35</f>
        <v>6031000</v>
      </c>
      <c r="S12" s="139">
        <f>'[1]PL 15-MB 60-342'!F15</f>
        <v>220300856575</v>
      </c>
      <c r="T12" s="140"/>
      <c r="U12" s="141">
        <f>I12/D12</f>
        <v>1.0442197899701025</v>
      </c>
      <c r="V12" s="141">
        <f>L12/E12</f>
        <v>1.2804467336274317</v>
      </c>
      <c r="W12" s="141"/>
    </row>
    <row r="13" spans="1:23" x14ac:dyDescent="0.25">
      <c r="A13" s="45"/>
      <c r="B13" s="46"/>
      <c r="C13" s="45"/>
      <c r="D13" s="45"/>
      <c r="E13" s="45"/>
      <c r="F13" s="45"/>
      <c r="G13" s="45"/>
      <c r="H13" s="45"/>
      <c r="I13" s="45"/>
      <c r="J13" s="45"/>
      <c r="K13" s="45"/>
      <c r="L13" s="45"/>
      <c r="M13" s="45"/>
      <c r="N13" s="45"/>
      <c r="O13" s="45"/>
      <c r="P13" s="45"/>
      <c r="Q13" s="45"/>
      <c r="R13" s="45"/>
      <c r="S13" s="45"/>
      <c r="T13" s="45"/>
      <c r="U13" s="45"/>
      <c r="V13" s="45"/>
      <c r="W13" s="45"/>
    </row>
    <row r="14" spans="1:23" x14ac:dyDescent="0.25">
      <c r="A14" s="45"/>
      <c r="B14" s="46"/>
      <c r="C14" s="45"/>
      <c r="D14" s="45"/>
      <c r="E14" s="45"/>
      <c r="F14" s="45"/>
      <c r="G14" s="45"/>
      <c r="H14" s="45"/>
      <c r="I14" s="45"/>
      <c r="J14" s="45"/>
      <c r="K14" s="45"/>
      <c r="L14" s="45"/>
      <c r="M14" s="45"/>
      <c r="N14" s="45"/>
      <c r="O14" s="45"/>
      <c r="P14" s="45"/>
      <c r="Q14" s="45"/>
      <c r="R14" s="45"/>
      <c r="S14" s="45"/>
      <c r="T14" s="45"/>
      <c r="U14" s="45"/>
      <c r="V14" s="45"/>
      <c r="W14" s="45"/>
    </row>
    <row r="15" spans="1:23" x14ac:dyDescent="0.25">
      <c r="A15" s="45"/>
      <c r="B15" s="46"/>
      <c r="C15" s="45"/>
      <c r="D15" s="45"/>
      <c r="E15" s="45"/>
      <c r="F15" s="45"/>
      <c r="G15" s="45"/>
      <c r="H15" s="45"/>
      <c r="I15" s="45"/>
      <c r="J15" s="45"/>
      <c r="K15" s="45"/>
      <c r="L15" s="45"/>
      <c r="M15" s="45"/>
      <c r="N15" s="45"/>
      <c r="O15" s="45"/>
      <c r="P15" s="45"/>
      <c r="Q15" s="45"/>
      <c r="R15" s="45"/>
      <c r="S15" s="45"/>
      <c r="T15" s="45"/>
      <c r="U15" s="45"/>
      <c r="V15" s="45"/>
      <c r="W15" s="45"/>
    </row>
    <row r="16" spans="1:23" ht="21.75" customHeight="1" x14ac:dyDescent="0.25">
      <c r="A16" s="78" t="s">
        <v>421</v>
      </c>
    </row>
    <row r="17" spans="1:14" ht="21.75" customHeight="1" x14ac:dyDescent="0.25">
      <c r="A17" s="143" t="s">
        <v>422</v>
      </c>
    </row>
    <row r="18" spans="1:14" ht="21.75" customHeight="1" x14ac:dyDescent="0.25">
      <c r="A18" s="143" t="s">
        <v>423</v>
      </c>
    </row>
    <row r="19" spans="1:14" s="79" customFormat="1" ht="21.75" customHeight="1" x14ac:dyDescent="0.25">
      <c r="A19" s="214" t="s">
        <v>424</v>
      </c>
      <c r="B19" s="214"/>
      <c r="C19" s="214"/>
      <c r="D19" s="214"/>
      <c r="E19" s="214"/>
      <c r="F19" s="214"/>
      <c r="G19" s="214"/>
      <c r="H19" s="214"/>
      <c r="I19" s="214"/>
      <c r="J19" s="214"/>
      <c r="K19" s="214"/>
      <c r="L19" s="214"/>
      <c r="M19" s="214"/>
      <c r="N19" s="214"/>
    </row>
  </sheetData>
  <mergeCells count="33">
    <mergeCell ref="A7:A10"/>
    <mergeCell ref="I8:K8"/>
    <mergeCell ref="A19:N19"/>
    <mergeCell ref="V8:V10"/>
    <mergeCell ref="W8:W10"/>
    <mergeCell ref="I9:I10"/>
    <mergeCell ref="J9:K9"/>
    <mergeCell ref="L9:L10"/>
    <mergeCell ref="M9:N9"/>
    <mergeCell ref="O9:O10"/>
    <mergeCell ref="P9:Q9"/>
    <mergeCell ref="L8:N8"/>
    <mergeCell ref="O8:Q8"/>
    <mergeCell ref="R8:R10"/>
    <mergeCell ref="S8:S10"/>
    <mergeCell ref="T8:T10"/>
    <mergeCell ref="U8:U10"/>
    <mergeCell ref="B7:B10"/>
    <mergeCell ref="A1:B1"/>
    <mergeCell ref="A2:B2"/>
    <mergeCell ref="A3:W3"/>
    <mergeCell ref="A4:W4"/>
    <mergeCell ref="Q6:R6"/>
    <mergeCell ref="A5:W5"/>
    <mergeCell ref="C7:G7"/>
    <mergeCell ref="H7:S7"/>
    <mergeCell ref="T7:W7"/>
    <mergeCell ref="C8:C10"/>
    <mergeCell ref="D8:D10"/>
    <mergeCell ref="E8:E10"/>
    <mergeCell ref="F8:F10"/>
    <mergeCell ref="G8:G10"/>
    <mergeCell ref="H8:H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tabSelected="1" workbookViewId="0">
      <selection activeCell="A6" sqref="A6:H6"/>
    </sheetView>
  </sheetViews>
  <sheetFormatPr defaultColWidth="16.8984375" defaultRowHeight="13.8" x14ac:dyDescent="0.25"/>
  <cols>
    <col min="1" max="16384" width="16.8984375" style="37"/>
  </cols>
  <sheetData>
    <row r="1" spans="1:8" x14ac:dyDescent="0.25">
      <c r="A1" s="215" t="str">
        <f>'[1]PL 08- MB57-31'!A1:B1</f>
        <v>HỘI ĐỒNG NHÂN DÂN</v>
      </c>
      <c r="B1" s="215"/>
      <c r="G1" s="68" t="s">
        <v>425</v>
      </c>
    </row>
    <row r="2" spans="1:8" x14ac:dyDescent="0.25">
      <c r="A2" s="217" t="str">
        <f>'[1]PL 08- MB57-31'!A2:B2</f>
        <v>PHƯỜNG ĐỒNG HỚI</v>
      </c>
      <c r="B2" s="217"/>
      <c r="F2" s="216" t="s">
        <v>426</v>
      </c>
      <c r="G2" s="216"/>
      <c r="H2" s="216"/>
    </row>
    <row r="3" spans="1:8" x14ac:dyDescent="0.25">
      <c r="G3" s="68"/>
    </row>
    <row r="4" spans="1:8" ht="13.2" customHeight="1" x14ac:dyDescent="0.25">
      <c r="A4" s="218" t="s">
        <v>427</v>
      </c>
      <c r="B4" s="218"/>
      <c r="C4" s="218"/>
      <c r="D4" s="218"/>
      <c r="E4" s="218"/>
      <c r="F4" s="218"/>
      <c r="G4" s="218"/>
      <c r="H4" s="218"/>
    </row>
    <row r="5" spans="1:8" hidden="1" x14ac:dyDescent="0.25">
      <c r="A5" s="219" t="str">
        <f>'[1]PL 10-MB59-31'!A5:R5</f>
        <v>(Phụ lục kèm theo Nghị quyết số                  /NQ-HĐND ngày             /3/2026 của HĐND phường Đồng Hới)</v>
      </c>
      <c r="B5" s="219"/>
      <c r="C5" s="219"/>
      <c r="D5" s="219"/>
      <c r="E5" s="219"/>
      <c r="F5" s="219"/>
      <c r="G5" s="219"/>
      <c r="H5" s="219"/>
    </row>
    <row r="6" spans="1:8" ht="14.4" customHeight="1" x14ac:dyDescent="0.25">
      <c r="A6" s="219" t="s">
        <v>494</v>
      </c>
      <c r="B6" s="219"/>
      <c r="C6" s="219"/>
      <c r="D6" s="219"/>
      <c r="E6" s="219"/>
      <c r="F6" s="219"/>
      <c r="G6" s="219"/>
      <c r="H6" s="219"/>
    </row>
    <row r="7" spans="1:8" x14ac:dyDescent="0.25">
      <c r="G7" s="260" t="s">
        <v>4</v>
      </c>
      <c r="H7" s="260"/>
    </row>
    <row r="8" spans="1:8" x14ac:dyDescent="0.25">
      <c r="A8" s="261" t="s">
        <v>5</v>
      </c>
      <c r="B8" s="261" t="s">
        <v>307</v>
      </c>
      <c r="C8" s="261" t="s">
        <v>428</v>
      </c>
      <c r="D8" s="261" t="s">
        <v>399</v>
      </c>
      <c r="E8" s="261"/>
      <c r="F8" s="261"/>
      <c r="G8" s="261"/>
      <c r="H8" s="261"/>
    </row>
    <row r="9" spans="1:8" ht="39.6" x14ac:dyDescent="0.25">
      <c r="A9" s="261"/>
      <c r="B9" s="261"/>
      <c r="C9" s="261"/>
      <c r="D9" s="40" t="s">
        <v>429</v>
      </c>
      <c r="E9" s="40" t="s">
        <v>430</v>
      </c>
      <c r="F9" s="40" t="s">
        <v>431</v>
      </c>
      <c r="G9" s="40" t="s">
        <v>432</v>
      </c>
      <c r="H9" s="40" t="s">
        <v>433</v>
      </c>
    </row>
    <row r="10" spans="1:8" x14ac:dyDescent="0.25">
      <c r="A10" s="40" t="s">
        <v>16</v>
      </c>
      <c r="B10" s="40" t="s">
        <v>17</v>
      </c>
      <c r="C10" s="40">
        <v>1</v>
      </c>
      <c r="D10" s="40">
        <v>2</v>
      </c>
      <c r="E10" s="40">
        <v>3</v>
      </c>
      <c r="F10" s="40">
        <v>4</v>
      </c>
      <c r="G10" s="40">
        <v>5</v>
      </c>
      <c r="H10" s="40">
        <v>6</v>
      </c>
    </row>
    <row r="11" spans="1:8" s="144" customFormat="1" x14ac:dyDescent="0.25">
      <c r="A11" s="40">
        <v>1</v>
      </c>
      <c r="B11" s="41" t="s">
        <v>420</v>
      </c>
      <c r="C11" s="139">
        <f>SUM(D11:H11)</f>
        <v>1079378060768</v>
      </c>
      <c r="D11" s="139">
        <f>'[1]PL 13-MB 48-31'!D12</f>
        <v>325056754819</v>
      </c>
      <c r="E11" s="139">
        <f>'[1]PL 13-MB 48-31'!D15</f>
        <v>657172149445</v>
      </c>
      <c r="F11" s="139">
        <f>'[1]PL 13-MB 48-31'!D21</f>
        <v>0</v>
      </c>
      <c r="G11" s="139">
        <f>'[1]PL 13-MB 48-31'!D20</f>
        <v>95541778440</v>
      </c>
      <c r="H11" s="139">
        <f>'[1]PL 13-MB 48-31'!D19</f>
        <v>1607378064</v>
      </c>
    </row>
    <row r="12" spans="1:8" x14ac:dyDescent="0.25">
      <c r="A12" s="45"/>
      <c r="B12" s="46"/>
      <c r="C12" s="45"/>
      <c r="D12" s="45"/>
      <c r="E12" s="45"/>
      <c r="F12" s="45"/>
      <c r="G12" s="45"/>
      <c r="H12" s="45"/>
    </row>
    <row r="13" spans="1:8" x14ac:dyDescent="0.25">
      <c r="A13" s="145"/>
    </row>
  </sheetData>
  <mergeCells count="11">
    <mergeCell ref="A8:A9"/>
    <mergeCell ref="B8:B9"/>
    <mergeCell ref="C8:C9"/>
    <mergeCell ref="D8:H8"/>
    <mergeCell ref="A1:B1"/>
    <mergeCell ref="A2:B2"/>
    <mergeCell ref="F2:H2"/>
    <mergeCell ref="A4:H4"/>
    <mergeCell ref="A5:H5"/>
    <mergeCell ref="G7:H7"/>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12</vt:i4>
      </vt:variant>
    </vt:vector>
  </HeadingPairs>
  <TitlesOfParts>
    <vt:vector size="12" baseType="lpstr">
      <vt:lpstr>PL 1</vt:lpstr>
      <vt:lpstr>PL2</vt:lpstr>
      <vt:lpstr>PL3</vt:lpstr>
      <vt:lpstr>PL4</vt:lpstr>
      <vt:lpstr>PL5</vt:lpstr>
      <vt:lpstr>PL6</vt:lpstr>
      <vt:lpstr>PL7</vt:lpstr>
      <vt:lpstr>PL8</vt:lpstr>
      <vt:lpstr>PL9</vt:lpstr>
      <vt:lpstr>PL10</vt:lpstr>
      <vt:lpstr>PL11</vt:lpstr>
      <vt:lpstr>PL12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TTC1</dc:creator>
  <cp:lastModifiedBy>Windows 11</cp:lastModifiedBy>
  <dcterms:created xsi:type="dcterms:W3CDTF">2026-03-09T08:12:58Z</dcterms:created>
  <dcterms:modified xsi:type="dcterms:W3CDTF">2026-03-12T01:10:58Z</dcterms:modified>
</cp:coreProperties>
</file>